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85" yWindow="0" windowWidth="2100" windowHeight="1470" tabRatio="867" activeTab="7"/>
  </bookViews>
  <sheets>
    <sheet name="1ปก" sheetId="9" r:id="rId1"/>
    <sheet name="2คำแถลง งบปี  67" sheetId="50" r:id="rId2"/>
    <sheet name="3คำแถลง" sheetId="30" r:id="rId3"/>
    <sheet name="4หลักการ" sheetId="10" r:id="rId4"/>
    <sheet name="5แผนงาน" sheetId="33" r:id="rId5"/>
    <sheet name="แยกแผนงาน หน้าสุดท้าย" sheetId="62" r:id="rId6"/>
    <sheet name="แยกแผนงาน(ต่อ)กองการประปา" sheetId="63" r:id="rId7"/>
    <sheet name="คำแถลงงบประมาณปี 67" sheetId="11" r:id="rId8"/>
    <sheet name="8รร" sheetId="6" r:id="rId9"/>
    <sheet name="9รอ-รร" sheetId="31" r:id="rId10"/>
    <sheet name="10รจ 59" sheetId="58" r:id="rId11"/>
    <sheet name="ปป-รร" sheetId="42" r:id="rId12"/>
    <sheet name="ปป-รอ-รร" sheetId="43" r:id="rId13"/>
    <sheet name="5แผนงาน ปป" sheetId="56" r:id="rId14"/>
    <sheet name="9รจ ปป" sheetId="55" r:id="rId15"/>
  </sheets>
  <externalReferences>
    <externalReference r:id="rId16"/>
  </externalReferences>
  <definedNames>
    <definedName name="_xlnm.Print_Titles" localSheetId="10">'10รจ 59'!$5:$6</definedName>
    <definedName name="_xlnm.Print_Titles" localSheetId="14">'9รจ ปป'!$5:$6</definedName>
  </definedNames>
  <calcPr calcId="144525"/>
</workbook>
</file>

<file path=xl/calcChain.xml><?xml version="1.0" encoding="utf-8"?>
<calcChain xmlns="http://schemas.openxmlformats.org/spreadsheetml/2006/main">
  <c r="A27" i="9" l="1"/>
  <c r="I30" i="11" l="1"/>
  <c r="AG39" i="50" l="1"/>
  <c r="I34" i="42" l="1"/>
  <c r="H34" i="42"/>
  <c r="G34" i="42"/>
  <c r="H18" i="42" l="1"/>
  <c r="G18" i="42"/>
  <c r="E65" i="6" l="1"/>
  <c r="D65" i="6"/>
  <c r="C65" i="6"/>
  <c r="E62" i="6"/>
  <c r="E66" i="6" s="1"/>
  <c r="D62" i="6"/>
  <c r="D66" i="6" s="1"/>
  <c r="C62" i="6"/>
  <c r="C66" i="6" s="1"/>
  <c r="E44" i="6"/>
  <c r="D44" i="6"/>
  <c r="C44" i="6"/>
  <c r="E40" i="6"/>
  <c r="D40" i="6"/>
  <c r="C40" i="6"/>
  <c r="E36" i="6"/>
  <c r="D36" i="6"/>
  <c r="C36" i="6"/>
  <c r="E11" i="6"/>
  <c r="D11" i="6"/>
  <c r="C11" i="6"/>
  <c r="E17" i="30"/>
  <c r="E20" i="30"/>
  <c r="E23" i="30"/>
  <c r="E24" i="30" l="1"/>
  <c r="H71" i="55"/>
  <c r="K479" i="58"/>
  <c r="H588" i="58" l="1"/>
  <c r="H571" i="58"/>
  <c r="H560" i="58"/>
  <c r="H527" i="58"/>
  <c r="H492" i="58"/>
  <c r="H485" i="58"/>
  <c r="H493" i="58" s="1"/>
  <c r="H473" i="58"/>
  <c r="H456" i="58"/>
  <c r="H453" i="58"/>
  <c r="H446" i="58"/>
  <c r="H457" i="58" s="1"/>
  <c r="H430" i="58"/>
  <c r="H423" i="58"/>
  <c r="H431" i="58" s="1"/>
  <c r="H417" i="58"/>
  <c r="H408" i="58"/>
  <c r="H384" i="58"/>
  <c r="H378" i="58"/>
  <c r="H363" i="58"/>
  <c r="H347" i="58"/>
  <c r="H344" i="58"/>
  <c r="H336" i="58"/>
  <c r="H327" i="58"/>
  <c r="H320" i="58"/>
  <c r="H274" i="58"/>
  <c r="H269" i="58"/>
  <c r="H243" i="58"/>
  <c r="H237" i="58"/>
  <c r="H231" i="58"/>
  <c r="H244" i="58" s="1"/>
  <c r="H222" i="58"/>
  <c r="H193" i="58"/>
  <c r="H184" i="58"/>
  <c r="H168" i="58"/>
  <c r="H165" i="58"/>
  <c r="H153" i="58"/>
  <c r="H139" i="58"/>
  <c r="H128" i="58"/>
  <c r="H120" i="58"/>
  <c r="H113" i="58"/>
  <c r="H104" i="58"/>
  <c r="H68" i="58"/>
  <c r="H62" i="58"/>
  <c r="H35" i="58"/>
  <c r="H16" i="58"/>
  <c r="H275" i="58" l="1"/>
  <c r="H337" i="58"/>
  <c r="H390" i="58"/>
  <c r="H392" i="58" s="1"/>
  <c r="H368" i="58"/>
  <c r="H364" i="58"/>
  <c r="H306" i="58"/>
  <c r="H311" i="58" s="1"/>
  <c r="G249" i="58"/>
  <c r="H249" i="58"/>
  <c r="H369" i="58" l="1"/>
  <c r="H198" i="58"/>
  <c r="H200" i="58" s="1"/>
  <c r="H201" i="58" s="1"/>
  <c r="H81" i="58"/>
  <c r="H83" i="58" s="1"/>
  <c r="H72" i="58"/>
  <c r="H78" i="58" s="1"/>
  <c r="H84" i="58" s="1"/>
  <c r="H40" i="58"/>
  <c r="H49" i="58" s="1"/>
  <c r="H69" i="58" s="1"/>
  <c r="H19" i="58"/>
  <c r="H25" i="58" s="1"/>
  <c r="H26" i="58" s="1"/>
  <c r="J69" i="55" l="1"/>
  <c r="J66" i="55"/>
  <c r="J52" i="55"/>
  <c r="J49" i="55"/>
  <c r="J44" i="55"/>
  <c r="J43" i="55"/>
  <c r="J40" i="55"/>
  <c r="J39" i="55"/>
  <c r="J38" i="55"/>
  <c r="J37" i="55"/>
  <c r="J36" i="55"/>
  <c r="J35" i="55"/>
  <c r="J34" i="55"/>
  <c r="J31" i="55"/>
  <c r="J30" i="55"/>
  <c r="J28" i="55"/>
  <c r="J24" i="55"/>
  <c r="J23" i="55"/>
  <c r="J22" i="55"/>
  <c r="J14" i="55"/>
  <c r="J13" i="55"/>
  <c r="J11" i="55"/>
  <c r="K560" i="58"/>
  <c r="K527" i="58"/>
  <c r="G476" i="58"/>
  <c r="J390" i="58"/>
  <c r="K284" i="58"/>
  <c r="K283" i="58"/>
  <c r="J264" i="58"/>
  <c r="K258" i="58"/>
  <c r="K259" i="58" s="1"/>
  <c r="I258" i="58"/>
  <c r="I259" i="58" s="1"/>
  <c r="H258" i="58"/>
  <c r="H259" i="58" s="1"/>
  <c r="G258" i="58"/>
  <c r="G259" i="58" s="1"/>
  <c r="F258" i="58"/>
  <c r="F259" i="58" s="1"/>
  <c r="E258" i="58"/>
  <c r="E259" i="58" s="1"/>
  <c r="K200" i="58"/>
  <c r="H62" i="6" l="1"/>
  <c r="F62" i="6"/>
  <c r="H36" i="6"/>
  <c r="F36" i="6"/>
  <c r="G71" i="55" l="1"/>
  <c r="F71" i="55"/>
  <c r="E71" i="55"/>
  <c r="G70" i="55"/>
  <c r="F70" i="55"/>
  <c r="E70" i="55"/>
  <c r="G59" i="55"/>
  <c r="F59" i="55"/>
  <c r="E59" i="55"/>
  <c r="G53" i="55"/>
  <c r="F53" i="55"/>
  <c r="E53" i="55"/>
  <c r="G45" i="55"/>
  <c r="F45" i="55"/>
  <c r="E45" i="55"/>
  <c r="G41" i="55"/>
  <c r="F60" i="55" l="1"/>
  <c r="E60" i="55"/>
  <c r="G60" i="55"/>
  <c r="E53" i="30" l="1"/>
  <c r="I527" i="58"/>
  <c r="I456" i="58"/>
  <c r="I213" i="58"/>
  <c r="I212" i="58"/>
  <c r="I104" i="58"/>
  <c r="I105" i="58" s="1"/>
  <c r="I83" i="58"/>
  <c r="I16" i="58" l="1"/>
  <c r="I25" i="58"/>
  <c r="I35" i="58"/>
  <c r="I49" i="58"/>
  <c r="I62" i="58"/>
  <c r="I68" i="58"/>
  <c r="I78" i="58"/>
  <c r="I84" i="58" s="1"/>
  <c r="I88" i="58"/>
  <c r="I89" i="58"/>
  <c r="I93" i="58"/>
  <c r="I94" i="58" s="1"/>
  <c r="I113" i="58"/>
  <c r="I120" i="58"/>
  <c r="I128" i="58"/>
  <c r="I131" i="58"/>
  <c r="I139" i="58"/>
  <c r="I140" i="58" s="1"/>
  <c r="I153" i="58"/>
  <c r="I154" i="58" s="1"/>
  <c r="I165" i="58"/>
  <c r="I168" i="58"/>
  <c r="I169" i="58"/>
  <c r="I176" i="58"/>
  <c r="I184" i="58"/>
  <c r="I193" i="58"/>
  <c r="I194" i="58"/>
  <c r="I200" i="58"/>
  <c r="I201" i="58" s="1"/>
  <c r="I205" i="58"/>
  <c r="I222" i="58"/>
  <c r="I223" i="58" s="1"/>
  <c r="I231" i="58"/>
  <c r="I237" i="58"/>
  <c r="I243" i="58"/>
  <c r="I249" i="58"/>
  <c r="I250" i="58" s="1"/>
  <c r="I269" i="58"/>
  <c r="I274" i="58"/>
  <c r="I275" i="58" s="1"/>
  <c r="I283" i="58"/>
  <c r="I284" i="58"/>
  <c r="I288" i="58"/>
  <c r="I296" i="58"/>
  <c r="I297" i="58" s="1"/>
  <c r="I298" i="58" s="1"/>
  <c r="I311" i="58"/>
  <c r="I312" i="58" s="1"/>
  <c r="I320" i="58"/>
  <c r="I327" i="58"/>
  <c r="I336" i="58"/>
  <c r="I337" i="58" s="1"/>
  <c r="I344" i="58"/>
  <c r="I347" i="58"/>
  <c r="I363" i="58"/>
  <c r="I364" i="58" s="1"/>
  <c r="I368" i="58"/>
  <c r="I378" i="58"/>
  <c r="I379" i="58" s="1"/>
  <c r="I384" i="58"/>
  <c r="I388" i="58"/>
  <c r="I392" i="58"/>
  <c r="I396" i="58"/>
  <c r="I408" i="58"/>
  <c r="I409" i="58" s="1"/>
  <c r="I417" i="58"/>
  <c r="I423" i="58"/>
  <c r="I430" i="58"/>
  <c r="I431" i="58" s="1"/>
  <c r="I438" i="58"/>
  <c r="I439" i="58" s="1"/>
  <c r="I446" i="58"/>
  <c r="I453" i="58"/>
  <c r="I457" i="58" s="1"/>
  <c r="I463" i="58"/>
  <c r="I464" i="58" s="1"/>
  <c r="I473" i="58"/>
  <c r="I478" i="58"/>
  <c r="I485" i="58"/>
  <c r="I492" i="58"/>
  <c r="I498" i="58"/>
  <c r="I499" i="58" s="1"/>
  <c r="I505" i="58"/>
  <c r="I506" i="58" s="1"/>
  <c r="I507" i="58" s="1"/>
  <c r="I528" i="58"/>
  <c r="I529" i="58" s="1"/>
  <c r="I536" i="58"/>
  <c r="I539" i="58"/>
  <c r="I544" i="58"/>
  <c r="I560" i="58"/>
  <c r="I561" i="58" s="1"/>
  <c r="I565" i="58"/>
  <c r="I571" i="58"/>
  <c r="I587" i="58"/>
  <c r="I588" i="58"/>
  <c r="G588" i="58"/>
  <c r="G587" i="58"/>
  <c r="G571" i="58"/>
  <c r="G565" i="58"/>
  <c r="G544" i="58"/>
  <c r="G539" i="58"/>
  <c r="G536" i="58"/>
  <c r="G540" i="58" s="1"/>
  <c r="G545" i="58" s="1"/>
  <c r="G504" i="58"/>
  <c r="G505" i="58" s="1"/>
  <c r="G506" i="58" s="1"/>
  <c r="G507" i="58" s="1"/>
  <c r="G498" i="58"/>
  <c r="G499" i="58" s="1"/>
  <c r="G492" i="58"/>
  <c r="G485" i="58"/>
  <c r="G493" i="58" s="1"/>
  <c r="G500" i="58" s="1"/>
  <c r="G478" i="58"/>
  <c r="G456" i="58"/>
  <c r="G453" i="58"/>
  <c r="G446" i="58"/>
  <c r="G457" i="58" s="1"/>
  <c r="G439" i="58"/>
  <c r="G430" i="58"/>
  <c r="G423" i="58"/>
  <c r="G417" i="58"/>
  <c r="G408" i="58"/>
  <c r="G409" i="58" s="1"/>
  <c r="G396" i="58"/>
  <c r="G392" i="58"/>
  <c r="G393" i="58" s="1"/>
  <c r="G388" i="58"/>
  <c r="G384" i="58"/>
  <c r="G378" i="58"/>
  <c r="G379" i="58" s="1"/>
  <c r="G368" i="58"/>
  <c r="G356" i="58"/>
  <c r="G336" i="58"/>
  <c r="G327" i="58"/>
  <c r="G320" i="58"/>
  <c r="G311" i="58"/>
  <c r="G312" i="58" s="1"/>
  <c r="G295" i="58"/>
  <c r="G296" i="58" s="1"/>
  <c r="G297" i="58" s="1"/>
  <c r="G298" i="58" s="1"/>
  <c r="G288" i="58"/>
  <c r="G283" i="58"/>
  <c r="G284" i="58" s="1"/>
  <c r="G274" i="58"/>
  <c r="G269" i="58"/>
  <c r="G243" i="58"/>
  <c r="G237" i="58"/>
  <c r="G231" i="58"/>
  <c r="G222" i="58"/>
  <c r="G223" i="58" s="1"/>
  <c r="G213" i="58"/>
  <c r="G212" i="58"/>
  <c r="G200" i="58"/>
  <c r="G201" i="58" s="1"/>
  <c r="G193" i="58"/>
  <c r="G182" i="58"/>
  <c r="G181" i="58"/>
  <c r="G168" i="58"/>
  <c r="G165" i="58"/>
  <c r="G159" i="58"/>
  <c r="G153" i="58"/>
  <c r="G154" i="58" s="1"/>
  <c r="G139" i="58"/>
  <c r="G140" i="58" s="1"/>
  <c r="G131" i="58"/>
  <c r="G126" i="58"/>
  <c r="G128" i="58" s="1"/>
  <c r="G115" i="58"/>
  <c r="G120" i="58" s="1"/>
  <c r="G113" i="58"/>
  <c r="G104" i="58"/>
  <c r="G105" i="58" s="1"/>
  <c r="G93" i="58"/>
  <c r="G94" i="58" s="1"/>
  <c r="G88" i="58"/>
  <c r="G89" i="58" s="1"/>
  <c r="G81" i="58"/>
  <c r="G83" i="58" s="1"/>
  <c r="G78" i="58"/>
  <c r="G68" i="58"/>
  <c r="G54" i="58"/>
  <c r="G53" i="58"/>
  <c r="G49" i="58"/>
  <c r="G35" i="58"/>
  <c r="G19" i="58"/>
  <c r="G25" i="58" s="1"/>
  <c r="G16" i="58"/>
  <c r="M108" i="62"/>
  <c r="F30" i="63"/>
  <c r="F32" i="63"/>
  <c r="F33" i="63"/>
  <c r="E37" i="63"/>
  <c r="D37" i="63"/>
  <c r="F36" i="63"/>
  <c r="F35" i="63"/>
  <c r="F34" i="63"/>
  <c r="F31" i="63"/>
  <c r="F29" i="63"/>
  <c r="F28" i="63"/>
  <c r="F27" i="63"/>
  <c r="F25" i="63"/>
  <c r="F24" i="63"/>
  <c r="F23" i="63"/>
  <c r="F22" i="63"/>
  <c r="F21" i="63"/>
  <c r="F20" i="63"/>
  <c r="F19" i="63"/>
  <c r="F18" i="63"/>
  <c r="F17" i="63"/>
  <c r="F16" i="63"/>
  <c r="F15" i="63"/>
  <c r="F12" i="63"/>
  <c r="F11" i="63"/>
  <c r="F10" i="63"/>
  <c r="F9" i="63"/>
  <c r="M69" i="62"/>
  <c r="M73" i="62"/>
  <c r="M72" i="62"/>
  <c r="M68" i="62"/>
  <c r="M67" i="62"/>
  <c r="M104" i="62"/>
  <c r="M91" i="62"/>
  <c r="M100" i="62"/>
  <c r="M76" i="62"/>
  <c r="M101" i="62"/>
  <c r="M42" i="62"/>
  <c r="M43" i="62"/>
  <c r="M32" i="62"/>
  <c r="M17" i="62"/>
  <c r="M15" i="62"/>
  <c r="M12" i="62"/>
  <c r="M13" i="62"/>
  <c r="L109" i="62"/>
  <c r="K109" i="62"/>
  <c r="J109" i="62"/>
  <c r="I109" i="62"/>
  <c r="H109" i="62"/>
  <c r="G109" i="62"/>
  <c r="E109" i="62"/>
  <c r="M107" i="62"/>
  <c r="M106" i="62"/>
  <c r="M105" i="62"/>
  <c r="M103" i="62"/>
  <c r="M102" i="62"/>
  <c r="M99" i="62"/>
  <c r="M98" i="62"/>
  <c r="M97" i="62"/>
  <c r="M96" i="62"/>
  <c r="M95" i="62"/>
  <c r="M94" i="62"/>
  <c r="M93" i="62"/>
  <c r="M92" i="62"/>
  <c r="M90" i="62"/>
  <c r="M89" i="62"/>
  <c r="M88" i="62"/>
  <c r="M87" i="62"/>
  <c r="M85" i="62"/>
  <c r="M84" i="62"/>
  <c r="M83" i="62"/>
  <c r="M82" i="62"/>
  <c r="M81" i="62"/>
  <c r="M80" i="62"/>
  <c r="M79" i="62"/>
  <c r="M78" i="62"/>
  <c r="M77" i="62"/>
  <c r="M74" i="62"/>
  <c r="M71" i="62"/>
  <c r="M70" i="62"/>
  <c r="M66" i="62"/>
  <c r="M65" i="62"/>
  <c r="M64" i="62"/>
  <c r="M63" i="62"/>
  <c r="M62" i="62"/>
  <c r="M61" i="62"/>
  <c r="M60" i="62"/>
  <c r="M59" i="62"/>
  <c r="M58" i="62"/>
  <c r="M57" i="62"/>
  <c r="M56" i="62"/>
  <c r="M55" i="62"/>
  <c r="M54" i="62"/>
  <c r="M53" i="62"/>
  <c r="M41" i="62"/>
  <c r="M40" i="62"/>
  <c r="M39" i="62"/>
  <c r="M38" i="62"/>
  <c r="M37" i="62"/>
  <c r="M36" i="62"/>
  <c r="M35" i="62"/>
  <c r="M34" i="62"/>
  <c r="M33" i="62"/>
  <c r="M31" i="62"/>
  <c r="M30" i="62"/>
  <c r="M29" i="62"/>
  <c r="M26" i="62"/>
  <c r="M25" i="62"/>
  <c r="D109" i="62"/>
  <c r="M23" i="62"/>
  <c r="M22" i="62"/>
  <c r="M21" i="62"/>
  <c r="M20" i="62"/>
  <c r="M19" i="62"/>
  <c r="M18" i="62"/>
  <c r="M16" i="62"/>
  <c r="M14" i="62"/>
  <c r="M11" i="62"/>
  <c r="M10" i="62"/>
  <c r="M9" i="62"/>
  <c r="F589" i="58"/>
  <c r="E589" i="58"/>
  <c r="F588" i="58"/>
  <c r="E588" i="58"/>
  <c r="K587" i="58"/>
  <c r="H587" i="58"/>
  <c r="F587" i="58"/>
  <c r="E587" i="58"/>
  <c r="J586" i="58"/>
  <c r="K584" i="58"/>
  <c r="K588" i="58" s="1"/>
  <c r="J583" i="58"/>
  <c r="J582" i="58"/>
  <c r="J581" i="58"/>
  <c r="J580" i="58"/>
  <c r="J579" i="58"/>
  <c r="J578" i="58"/>
  <c r="J577" i="58"/>
  <c r="J576" i="58"/>
  <c r="K571" i="58"/>
  <c r="J571" i="58" s="1"/>
  <c r="F571" i="58"/>
  <c r="E571" i="58"/>
  <c r="J570" i="58"/>
  <c r="H565" i="58"/>
  <c r="F565" i="58"/>
  <c r="E565" i="58"/>
  <c r="K561" i="58"/>
  <c r="H561" i="58"/>
  <c r="H566" i="58" s="1"/>
  <c r="G560" i="58"/>
  <c r="G561" i="58" s="1"/>
  <c r="G566" i="58" s="1"/>
  <c r="F560" i="58"/>
  <c r="F561" i="58" s="1"/>
  <c r="F566" i="58" s="1"/>
  <c r="E560" i="58"/>
  <c r="E561" i="58" s="1"/>
  <c r="E566" i="58" s="1"/>
  <c r="J559" i="58"/>
  <c r="J556" i="58"/>
  <c r="J553" i="58"/>
  <c r="J552" i="58"/>
  <c r="J551" i="58"/>
  <c r="F545" i="58"/>
  <c r="E545" i="58"/>
  <c r="H544" i="58"/>
  <c r="F544" i="58"/>
  <c r="E544" i="58"/>
  <c r="K539" i="58"/>
  <c r="H539" i="58"/>
  <c r="F539" i="58"/>
  <c r="E539" i="58"/>
  <c r="J538" i="58"/>
  <c r="K536" i="58"/>
  <c r="H536" i="58"/>
  <c r="F536" i="58"/>
  <c r="F540" i="58" s="1"/>
  <c r="E536" i="58"/>
  <c r="E540" i="58" s="1"/>
  <c r="J535" i="58"/>
  <c r="H528" i="58"/>
  <c r="H529" i="58" s="1"/>
  <c r="G527" i="58"/>
  <c r="G528" i="58" s="1"/>
  <c r="G529" i="58" s="1"/>
  <c r="F527" i="58"/>
  <c r="F528" i="58" s="1"/>
  <c r="F529" i="58" s="1"/>
  <c r="E527" i="58"/>
  <c r="E528" i="58" s="1"/>
  <c r="E529" i="58" s="1"/>
  <c r="J524" i="58"/>
  <c r="J522" i="58"/>
  <c r="J521" i="58"/>
  <c r="J520" i="58"/>
  <c r="J519" i="58"/>
  <c r="J518" i="58"/>
  <c r="J517" i="58"/>
  <c r="J516" i="58"/>
  <c r="J515" i="58"/>
  <c r="F508" i="58"/>
  <c r="E508" i="58"/>
  <c r="F507" i="58"/>
  <c r="E507" i="58"/>
  <c r="K505" i="58"/>
  <c r="K506" i="58" s="1"/>
  <c r="F505" i="58"/>
  <c r="E505" i="58"/>
  <c r="J504" i="58"/>
  <c r="H505" i="58"/>
  <c r="H506" i="58" s="1"/>
  <c r="H507" i="58" s="1"/>
  <c r="K498" i="58"/>
  <c r="K499" i="58" s="1"/>
  <c r="H498" i="58"/>
  <c r="H499" i="58" s="1"/>
  <c r="H500" i="58" s="1"/>
  <c r="F498" i="58"/>
  <c r="F499" i="58" s="1"/>
  <c r="E498" i="58"/>
  <c r="E506" i="58" s="1"/>
  <c r="J497" i="58"/>
  <c r="K492" i="58"/>
  <c r="F492" i="58"/>
  <c r="E492" i="58"/>
  <c r="J491" i="58"/>
  <c r="J490" i="58"/>
  <c r="J489" i="58"/>
  <c r="J488" i="58"/>
  <c r="J487" i="58"/>
  <c r="K485" i="58"/>
  <c r="F485" i="58"/>
  <c r="F493" i="58" s="1"/>
  <c r="F500" i="58" s="1"/>
  <c r="E485" i="58"/>
  <c r="E493" i="58" s="1"/>
  <c r="E500" i="58" s="1"/>
  <c r="J484" i="58"/>
  <c r="J483" i="58"/>
  <c r="F478" i="58"/>
  <c r="E478" i="58"/>
  <c r="H478" i="58"/>
  <c r="K473" i="58"/>
  <c r="G473" i="58"/>
  <c r="F473" i="58"/>
  <c r="E473" i="58"/>
  <c r="J472" i="58"/>
  <c r="K463" i="58"/>
  <c r="K464" i="58" s="1"/>
  <c r="H463" i="58"/>
  <c r="H464" i="58" s="1"/>
  <c r="H479" i="58" s="1"/>
  <c r="G463" i="58"/>
  <c r="G464" i="58" s="1"/>
  <c r="F463" i="58"/>
  <c r="F464" i="58" s="1"/>
  <c r="E463" i="58"/>
  <c r="E464" i="58" s="1"/>
  <c r="J462" i="58"/>
  <c r="K456" i="58"/>
  <c r="F456" i="58"/>
  <c r="E456" i="58"/>
  <c r="J455" i="58"/>
  <c r="K453" i="58"/>
  <c r="F453" i="58"/>
  <c r="E453" i="58"/>
  <c r="J452" i="58"/>
  <c r="J451" i="58"/>
  <c r="J450" i="58"/>
  <c r="J449" i="58"/>
  <c r="J448" i="58"/>
  <c r="K446" i="58"/>
  <c r="F446" i="58"/>
  <c r="F457" i="58" s="1"/>
  <c r="E446" i="58"/>
  <c r="E457" i="58" s="1"/>
  <c r="J445" i="58"/>
  <c r="J444" i="58"/>
  <c r="F440" i="58"/>
  <c r="E440" i="58"/>
  <c r="F439" i="58"/>
  <c r="E439" i="58"/>
  <c r="H438" i="58"/>
  <c r="H439" i="58" s="1"/>
  <c r="G438" i="58"/>
  <c r="F438" i="58"/>
  <c r="E438" i="58"/>
  <c r="K438" i="58"/>
  <c r="C437" i="58"/>
  <c r="F430" i="58"/>
  <c r="E430" i="58"/>
  <c r="K430" i="58"/>
  <c r="J430" i="58" s="1"/>
  <c r="J428" i="58"/>
  <c r="J427" i="58"/>
  <c r="J426" i="58"/>
  <c r="J425" i="58"/>
  <c r="K423" i="58"/>
  <c r="F423" i="58"/>
  <c r="E423" i="58"/>
  <c r="J422" i="58"/>
  <c r="J421" i="58"/>
  <c r="J419" i="58"/>
  <c r="K417" i="58"/>
  <c r="F417" i="58"/>
  <c r="E417" i="58"/>
  <c r="J415" i="58"/>
  <c r="J414" i="58"/>
  <c r="J413" i="58"/>
  <c r="J412" i="58"/>
  <c r="K408" i="58"/>
  <c r="K409" i="58" s="1"/>
  <c r="H409" i="58"/>
  <c r="H440" i="58" s="1"/>
  <c r="F408" i="58"/>
  <c r="F409" i="58" s="1"/>
  <c r="E408" i="58"/>
  <c r="E409" i="58" s="1"/>
  <c r="J405" i="58"/>
  <c r="J403" i="58"/>
  <c r="K396" i="58"/>
  <c r="H396" i="58"/>
  <c r="F396" i="58"/>
  <c r="F397" i="58" s="1"/>
  <c r="F398" i="58" s="1"/>
  <c r="E396" i="58"/>
  <c r="E397" i="58" s="1"/>
  <c r="E398" i="58" s="1"/>
  <c r="J395" i="58"/>
  <c r="K392" i="58"/>
  <c r="F392" i="58"/>
  <c r="F393" i="58" s="1"/>
  <c r="E392" i="58"/>
  <c r="E393" i="58" s="1"/>
  <c r="K388" i="58"/>
  <c r="H388" i="58"/>
  <c r="H393" i="58" s="1"/>
  <c r="F388" i="58"/>
  <c r="E388" i="58"/>
  <c r="J387" i="58"/>
  <c r="K384" i="58"/>
  <c r="F384" i="58"/>
  <c r="E384" i="58"/>
  <c r="J382" i="58"/>
  <c r="K378" i="58"/>
  <c r="K379" i="58" s="1"/>
  <c r="H379" i="58"/>
  <c r="H397" i="58" s="1"/>
  <c r="F378" i="58"/>
  <c r="F379" i="58" s="1"/>
  <c r="E378" i="58"/>
  <c r="E379" i="58" s="1"/>
  <c r="J376" i="58"/>
  <c r="K368" i="58"/>
  <c r="F368" i="58"/>
  <c r="E368" i="58"/>
  <c r="E369" i="58" s="1"/>
  <c r="J367" i="58"/>
  <c r="G363" i="58"/>
  <c r="G364" i="58" s="1"/>
  <c r="F363" i="58"/>
  <c r="F364" i="58" s="1"/>
  <c r="F369" i="58" s="1"/>
  <c r="E363" i="58"/>
  <c r="J362" i="58"/>
  <c r="J361" i="58"/>
  <c r="J360" i="58"/>
  <c r="J359" i="58"/>
  <c r="J358" i="58"/>
  <c r="J357" i="58"/>
  <c r="J356" i="58"/>
  <c r="K355" i="58"/>
  <c r="K347" i="58"/>
  <c r="J346" i="58"/>
  <c r="K344" i="58"/>
  <c r="K348" i="58" s="1"/>
  <c r="H348" i="58"/>
  <c r="G344" i="58"/>
  <c r="G348" i="58" s="1"/>
  <c r="F344" i="58"/>
  <c r="F348" i="58" s="1"/>
  <c r="E344" i="58"/>
  <c r="E348" i="58" s="1"/>
  <c r="K336" i="58"/>
  <c r="F336" i="58"/>
  <c r="E336" i="58"/>
  <c r="J335" i="58"/>
  <c r="J334" i="58"/>
  <c r="J333" i="58"/>
  <c r="J332" i="58"/>
  <c r="J331" i="58"/>
  <c r="J330" i="58"/>
  <c r="J329" i="58"/>
  <c r="F327" i="58"/>
  <c r="E327" i="58"/>
  <c r="J326" i="58"/>
  <c r="J325" i="58"/>
  <c r="D325" i="58"/>
  <c r="K323" i="58"/>
  <c r="K327" i="58" s="1"/>
  <c r="J327" i="58" s="1"/>
  <c r="C323" i="58"/>
  <c r="J322" i="58"/>
  <c r="C322" i="58"/>
  <c r="K320" i="58"/>
  <c r="G337" i="58"/>
  <c r="F320" i="58"/>
  <c r="E320" i="58"/>
  <c r="E337" i="58" s="1"/>
  <c r="J318" i="58"/>
  <c r="J316" i="58"/>
  <c r="C316" i="58"/>
  <c r="J315" i="58"/>
  <c r="K311" i="58"/>
  <c r="K312" i="58" s="1"/>
  <c r="F311" i="58"/>
  <c r="F312" i="58" s="1"/>
  <c r="E311" i="58"/>
  <c r="E312" i="58" s="1"/>
  <c r="J308" i="58"/>
  <c r="J307" i="58"/>
  <c r="J306" i="58"/>
  <c r="J305" i="58"/>
  <c r="K296" i="58"/>
  <c r="K297" i="58" s="1"/>
  <c r="F296" i="58"/>
  <c r="F297" i="58" s="1"/>
  <c r="F298" i="58" s="1"/>
  <c r="E296" i="58"/>
  <c r="E297" i="58" s="1"/>
  <c r="E298" i="58" s="1"/>
  <c r="J295" i="58"/>
  <c r="H296" i="58"/>
  <c r="H297" i="58" s="1"/>
  <c r="H298" i="58" s="1"/>
  <c r="K288" i="58"/>
  <c r="H288" i="58"/>
  <c r="F288" i="58"/>
  <c r="E288" i="58"/>
  <c r="J287" i="58"/>
  <c r="H283" i="58"/>
  <c r="H284" i="58" s="1"/>
  <c r="H289" i="58" s="1"/>
  <c r="K274" i="58"/>
  <c r="F274" i="58"/>
  <c r="E274" i="58"/>
  <c r="J273" i="58"/>
  <c r="J272" i="58"/>
  <c r="K269" i="58"/>
  <c r="F269" i="58"/>
  <c r="E269" i="58"/>
  <c r="E275" i="58" s="1"/>
  <c r="J268" i="58"/>
  <c r="J267" i="58"/>
  <c r="K249" i="58"/>
  <c r="K250" i="58" s="1"/>
  <c r="J247" i="58"/>
  <c r="K243" i="58"/>
  <c r="F243" i="58"/>
  <c r="E243" i="58"/>
  <c r="J242" i="58"/>
  <c r="J241" i="58"/>
  <c r="J240" i="58"/>
  <c r="J239" i="58"/>
  <c r="K237" i="58"/>
  <c r="F237" i="58"/>
  <c r="E237" i="58"/>
  <c r="J236" i="58"/>
  <c r="J235" i="58"/>
  <c r="J233" i="58"/>
  <c r="K231" i="58"/>
  <c r="F231" i="58"/>
  <c r="E231" i="58"/>
  <c r="J229" i="58"/>
  <c r="J227" i="58"/>
  <c r="J226" i="58"/>
  <c r="K222" i="58"/>
  <c r="K223" i="58" s="1"/>
  <c r="H223" i="58"/>
  <c r="F222" i="58"/>
  <c r="F223" i="58" s="1"/>
  <c r="E222" i="58"/>
  <c r="E223" i="58" s="1"/>
  <c r="J221" i="58"/>
  <c r="J219" i="58"/>
  <c r="K213" i="58"/>
  <c r="H213" i="58"/>
  <c r="F213" i="58"/>
  <c r="E213" i="58"/>
  <c r="K212" i="58"/>
  <c r="H212" i="58"/>
  <c r="J199" i="58"/>
  <c r="F193" i="58"/>
  <c r="E193" i="58"/>
  <c r="J192" i="58"/>
  <c r="J191" i="58"/>
  <c r="J190" i="58"/>
  <c r="J189" i="58"/>
  <c r="J188" i="58"/>
  <c r="J187" i="58"/>
  <c r="K186" i="58"/>
  <c r="K193" i="58" s="1"/>
  <c r="J193" i="58" s="1"/>
  <c r="K184" i="58"/>
  <c r="F184" i="58"/>
  <c r="F194" i="58" s="1"/>
  <c r="E184" i="58"/>
  <c r="E194" i="58" s="1"/>
  <c r="J183" i="58"/>
  <c r="J180" i="58"/>
  <c r="J179" i="58"/>
  <c r="K176" i="58"/>
  <c r="H176" i="58"/>
  <c r="H194" i="58" s="1"/>
  <c r="H206" i="58" s="1"/>
  <c r="G176" i="58"/>
  <c r="F176" i="58"/>
  <c r="E176" i="58"/>
  <c r="J175" i="58"/>
  <c r="K168" i="58"/>
  <c r="J168" i="58" s="1"/>
  <c r="F168" i="58"/>
  <c r="E168" i="58"/>
  <c r="J167" i="58"/>
  <c r="K165" i="58"/>
  <c r="F165" i="58"/>
  <c r="E165" i="58"/>
  <c r="J163" i="58"/>
  <c r="J161" i="58"/>
  <c r="K159" i="58"/>
  <c r="H159" i="58"/>
  <c r="H169" i="58" s="1"/>
  <c r="F159" i="58"/>
  <c r="E159" i="58"/>
  <c r="K153" i="58"/>
  <c r="K154" i="58" s="1"/>
  <c r="H154" i="58"/>
  <c r="H170" i="58" s="1"/>
  <c r="H214" i="58" s="1"/>
  <c r="F153" i="58"/>
  <c r="F154" i="58" s="1"/>
  <c r="E153" i="58"/>
  <c r="E154" i="58" s="1"/>
  <c r="J150" i="58"/>
  <c r="J149" i="58"/>
  <c r="J147" i="58"/>
  <c r="K139" i="58"/>
  <c r="K140" i="58" s="1"/>
  <c r="H140" i="58"/>
  <c r="F139" i="58"/>
  <c r="F140" i="58" s="1"/>
  <c r="E139" i="58"/>
  <c r="E140" i="58" s="1"/>
  <c r="C136" i="58"/>
  <c r="H131" i="58"/>
  <c r="H132" i="58" s="1"/>
  <c r="F131" i="58"/>
  <c r="E131" i="58"/>
  <c r="K130" i="58"/>
  <c r="K131" i="58" s="1"/>
  <c r="F128" i="58"/>
  <c r="E128" i="58"/>
  <c r="J127" i="58"/>
  <c r="J126" i="58"/>
  <c r="K125" i="58"/>
  <c r="K128" i="58" s="1"/>
  <c r="J124" i="58"/>
  <c r="J122" i="58"/>
  <c r="K120" i="58"/>
  <c r="F120" i="58"/>
  <c r="E120" i="58"/>
  <c r="J119" i="58"/>
  <c r="J118" i="58"/>
  <c r="J116" i="58"/>
  <c r="J115" i="58"/>
  <c r="K113" i="58"/>
  <c r="F113" i="58"/>
  <c r="E113" i="58"/>
  <c r="J111" i="58"/>
  <c r="J110" i="58"/>
  <c r="J109" i="58"/>
  <c r="J108" i="58"/>
  <c r="K104" i="58"/>
  <c r="K105" i="58" s="1"/>
  <c r="H105" i="58"/>
  <c r="H141" i="58" s="1"/>
  <c r="F104" i="58"/>
  <c r="F105" i="58" s="1"/>
  <c r="E104" i="58"/>
  <c r="E105" i="58" s="1"/>
  <c r="J103" i="58"/>
  <c r="J102" i="58"/>
  <c r="J101" i="58"/>
  <c r="J99" i="58"/>
  <c r="K93" i="58"/>
  <c r="K94" i="58" s="1"/>
  <c r="H93" i="58"/>
  <c r="H94" i="58" s="1"/>
  <c r="H95" i="58" s="1"/>
  <c r="F93" i="58"/>
  <c r="F94" i="58" s="1"/>
  <c r="E93" i="58"/>
  <c r="E94" i="58" s="1"/>
  <c r="J91" i="58"/>
  <c r="K88" i="58"/>
  <c r="K89" i="58" s="1"/>
  <c r="H88" i="58"/>
  <c r="H89" i="58" s="1"/>
  <c r="F88" i="58"/>
  <c r="F89" i="58" s="1"/>
  <c r="E88" i="58"/>
  <c r="E89" i="58" s="1"/>
  <c r="J87" i="58"/>
  <c r="K83" i="58"/>
  <c r="F83" i="58"/>
  <c r="E83" i="58"/>
  <c r="J82" i="58"/>
  <c r="J80" i="58"/>
  <c r="C80" i="58"/>
  <c r="K78" i="58"/>
  <c r="F78" i="58"/>
  <c r="F84" i="58" s="1"/>
  <c r="E78" i="58"/>
  <c r="E84" i="58" s="1"/>
  <c r="J77" i="58"/>
  <c r="J74" i="58"/>
  <c r="K68" i="58"/>
  <c r="J68" i="58" s="1"/>
  <c r="F68" i="58"/>
  <c r="E68" i="58"/>
  <c r="J67" i="58"/>
  <c r="J66" i="58"/>
  <c r="J65" i="58"/>
  <c r="J64" i="58"/>
  <c r="K62" i="58"/>
  <c r="J62" i="58" s="1"/>
  <c r="F62" i="58"/>
  <c r="E62" i="58"/>
  <c r="J61" i="58"/>
  <c r="J60" i="58"/>
  <c r="J59" i="58"/>
  <c r="J58" i="58"/>
  <c r="J57" i="58"/>
  <c r="J56" i="58"/>
  <c r="J55" i="58"/>
  <c r="J54" i="58"/>
  <c r="J53" i="58"/>
  <c r="J52" i="58"/>
  <c r="F49" i="58"/>
  <c r="E49" i="58"/>
  <c r="J48" i="58"/>
  <c r="J47" i="58"/>
  <c r="J46" i="58"/>
  <c r="J45" i="58"/>
  <c r="J44" i="58"/>
  <c r="J43" i="58"/>
  <c r="K42" i="58"/>
  <c r="K49" i="58" s="1"/>
  <c r="J40" i="58"/>
  <c r="J39" i="58"/>
  <c r="K35" i="58"/>
  <c r="F35" i="58"/>
  <c r="E35" i="58"/>
  <c r="J33" i="58"/>
  <c r="J31" i="58"/>
  <c r="J30" i="58"/>
  <c r="J29" i="58"/>
  <c r="K25" i="58"/>
  <c r="J25" i="58" s="1"/>
  <c r="F25" i="58"/>
  <c r="E25" i="58"/>
  <c r="J24" i="58"/>
  <c r="J23" i="58"/>
  <c r="J22" i="58"/>
  <c r="J21" i="58"/>
  <c r="J20" i="58"/>
  <c r="J19" i="58"/>
  <c r="J18" i="58"/>
  <c r="F16" i="58"/>
  <c r="E16" i="58"/>
  <c r="J15" i="58"/>
  <c r="J14" i="58"/>
  <c r="K13" i="58"/>
  <c r="J13" i="58" s="1"/>
  <c r="K12" i="58"/>
  <c r="J11" i="58"/>
  <c r="E140" i="33"/>
  <c r="C7" i="56"/>
  <c r="K18" i="55"/>
  <c r="K26" i="55"/>
  <c r="K32" i="55"/>
  <c r="K41" i="55"/>
  <c r="K45" i="55"/>
  <c r="K53" i="55"/>
  <c r="K59" i="55"/>
  <c r="K70" i="55"/>
  <c r="K71" i="55"/>
  <c r="I18" i="55"/>
  <c r="I19" i="55" s="1"/>
  <c r="I26" i="55"/>
  <c r="I32" i="55"/>
  <c r="I41" i="55"/>
  <c r="I45" i="55"/>
  <c r="I53" i="55"/>
  <c r="I59" i="55"/>
  <c r="I70" i="55"/>
  <c r="I71" i="55"/>
  <c r="I18" i="42"/>
  <c r="F7" i="43"/>
  <c r="F6" i="43" s="1"/>
  <c r="E18" i="55"/>
  <c r="E19" i="55" s="1"/>
  <c r="F18" i="55"/>
  <c r="F19" i="55" s="1"/>
  <c r="G18" i="55"/>
  <c r="G19" i="55" s="1"/>
  <c r="H18" i="55"/>
  <c r="H19" i="55" s="1"/>
  <c r="E26" i="55"/>
  <c r="F26" i="55"/>
  <c r="G26" i="55"/>
  <c r="H26" i="55"/>
  <c r="E32" i="55"/>
  <c r="F32" i="55"/>
  <c r="G32" i="55"/>
  <c r="H32" i="55"/>
  <c r="E41" i="55"/>
  <c r="H41" i="55"/>
  <c r="H45" i="55"/>
  <c r="H53" i="55"/>
  <c r="H59" i="55"/>
  <c r="H70" i="55"/>
  <c r="E8" i="31"/>
  <c r="E15" i="31"/>
  <c r="E49" i="31"/>
  <c r="E54" i="31"/>
  <c r="E60" i="31"/>
  <c r="E80" i="31"/>
  <c r="F11" i="6"/>
  <c r="H11" i="6"/>
  <c r="F40" i="6"/>
  <c r="H40" i="6"/>
  <c r="F44" i="6"/>
  <c r="H44" i="6"/>
  <c r="F65" i="6"/>
  <c r="H65" i="6"/>
  <c r="I39" i="11"/>
  <c r="D8" i="56"/>
  <c r="C9" i="56"/>
  <c r="D10" i="56"/>
  <c r="D11" i="56"/>
  <c r="D12" i="56"/>
  <c r="C14" i="56"/>
  <c r="D14" i="56" s="1"/>
  <c r="D15" i="56"/>
  <c r="D16" i="56"/>
  <c r="C17" i="56"/>
  <c r="D17" i="56"/>
  <c r="D18" i="56"/>
  <c r="C19" i="56"/>
  <c r="D19" i="56" s="1"/>
  <c r="D20" i="56"/>
  <c r="C26" i="56"/>
  <c r="D26" i="56" s="1"/>
  <c r="D27" i="56"/>
  <c r="C28" i="56"/>
  <c r="D28" i="56" s="1"/>
  <c r="C7" i="33"/>
  <c r="D7" i="33"/>
  <c r="E8" i="33"/>
  <c r="E9" i="33"/>
  <c r="C10" i="33"/>
  <c r="E11" i="33"/>
  <c r="E12" i="33"/>
  <c r="E13" i="33"/>
  <c r="D10" i="33"/>
  <c r="C15" i="33"/>
  <c r="D15" i="33"/>
  <c r="E16" i="33"/>
  <c r="E17" i="33"/>
  <c r="C18" i="33"/>
  <c r="E18" i="33" s="1"/>
  <c r="E19" i="33"/>
  <c r="C20" i="33"/>
  <c r="D20" i="33"/>
  <c r="E21" i="33"/>
  <c r="C26" i="33"/>
  <c r="D26" i="33"/>
  <c r="E26" i="33"/>
  <c r="F27" i="33"/>
  <c r="C28" i="33"/>
  <c r="D28" i="33"/>
  <c r="E28" i="33"/>
  <c r="F29" i="33"/>
  <c r="F30" i="33"/>
  <c r="F31" i="33"/>
  <c r="F32" i="33"/>
  <c r="D33" i="33"/>
  <c r="E33" i="33"/>
  <c r="F34" i="33"/>
  <c r="F35" i="33"/>
  <c r="C36" i="33"/>
  <c r="D36" i="33"/>
  <c r="E36" i="33"/>
  <c r="F37" i="33"/>
  <c r="C38" i="33"/>
  <c r="F38" i="33" s="1"/>
  <c r="D38" i="33"/>
  <c r="E38" i="33"/>
  <c r="F39" i="33"/>
  <c r="C48" i="33"/>
  <c r="D48" i="33"/>
  <c r="E48" i="33"/>
  <c r="F49" i="33"/>
  <c r="C50" i="33"/>
  <c r="D50" i="33"/>
  <c r="E50" i="33"/>
  <c r="F51" i="33"/>
  <c r="F52" i="33"/>
  <c r="F53" i="33"/>
  <c r="F54" i="33"/>
  <c r="C55" i="33"/>
  <c r="D55" i="33"/>
  <c r="E55" i="33"/>
  <c r="F56" i="33"/>
  <c r="F57" i="33"/>
  <c r="C58" i="33"/>
  <c r="D58" i="33"/>
  <c r="E58" i="33"/>
  <c r="F58" i="33"/>
  <c r="F59" i="33"/>
  <c r="C60" i="33"/>
  <c r="D60" i="33"/>
  <c r="E60" i="33"/>
  <c r="F61" i="33"/>
  <c r="C70" i="33"/>
  <c r="D70" i="33"/>
  <c r="E71" i="33"/>
  <c r="C72" i="33"/>
  <c r="D72" i="33"/>
  <c r="E73" i="33"/>
  <c r="E74" i="33"/>
  <c r="E75" i="33"/>
  <c r="E76" i="33"/>
  <c r="C77" i="33"/>
  <c r="D77" i="33"/>
  <c r="E77" i="33"/>
  <c r="E78" i="33"/>
  <c r="E79" i="33"/>
  <c r="C80" i="33"/>
  <c r="D80" i="33"/>
  <c r="E80" i="33" s="1"/>
  <c r="E81" i="33"/>
  <c r="C82" i="33"/>
  <c r="D82" i="33"/>
  <c r="E83" i="33"/>
  <c r="C92" i="33"/>
  <c r="D92" i="33" s="1"/>
  <c r="D93" i="33"/>
  <c r="C94" i="33"/>
  <c r="D94" i="33" s="1"/>
  <c r="D95" i="33"/>
  <c r="D96" i="33"/>
  <c r="D97" i="33"/>
  <c r="D98" i="33"/>
  <c r="C99" i="33"/>
  <c r="D99" i="33"/>
  <c r="D100" i="33"/>
  <c r="D101" i="33"/>
  <c r="C102" i="33"/>
  <c r="D102" i="33"/>
  <c r="D103" i="33"/>
  <c r="C104" i="33"/>
  <c r="D104" i="33" s="1"/>
  <c r="D105" i="33"/>
  <c r="C114" i="33"/>
  <c r="D114" i="33"/>
  <c r="E114" i="33"/>
  <c r="F114" i="33"/>
  <c r="G115" i="33"/>
  <c r="C116" i="33"/>
  <c r="D116" i="33"/>
  <c r="E116" i="33"/>
  <c r="F116" i="33"/>
  <c r="G117" i="33"/>
  <c r="G118" i="33"/>
  <c r="G119" i="33"/>
  <c r="G120" i="33"/>
  <c r="C121" i="33"/>
  <c r="D121" i="33"/>
  <c r="E121" i="33"/>
  <c r="F121" i="33"/>
  <c r="G122" i="33"/>
  <c r="G123" i="33"/>
  <c r="C124" i="33"/>
  <c r="D124" i="33"/>
  <c r="G124" i="33" s="1"/>
  <c r="E124" i="33"/>
  <c r="F124" i="33"/>
  <c r="G125" i="33"/>
  <c r="C126" i="33"/>
  <c r="D126" i="33"/>
  <c r="G126" i="33" s="1"/>
  <c r="E126" i="33"/>
  <c r="F126" i="33"/>
  <c r="G127" i="33"/>
  <c r="E128" i="33"/>
  <c r="C136" i="33"/>
  <c r="D136" i="33"/>
  <c r="E137" i="33"/>
  <c r="D138" i="33"/>
  <c r="E138" i="33" s="1"/>
  <c r="E139" i="33"/>
  <c r="E141" i="33"/>
  <c r="E142" i="33"/>
  <c r="C143" i="33"/>
  <c r="D143" i="33"/>
  <c r="E143" i="33" s="1"/>
  <c r="E144" i="33"/>
  <c r="E145" i="33"/>
  <c r="C146" i="33"/>
  <c r="D146" i="33"/>
  <c r="E146" i="33" s="1"/>
  <c r="E147" i="33"/>
  <c r="C148" i="33"/>
  <c r="D148" i="33"/>
  <c r="E148" i="33" s="1"/>
  <c r="E149" i="33"/>
  <c r="C150" i="33"/>
  <c r="C158" i="33"/>
  <c r="F158" i="33" s="1"/>
  <c r="D158" i="33"/>
  <c r="E158" i="33"/>
  <c r="F159" i="33"/>
  <c r="C160" i="33"/>
  <c r="D160" i="33"/>
  <c r="E160" i="33"/>
  <c r="F161" i="33"/>
  <c r="F162" i="33"/>
  <c r="F163" i="33"/>
  <c r="F164" i="33"/>
  <c r="C165" i="33"/>
  <c r="D165" i="33"/>
  <c r="E165" i="33"/>
  <c r="F166" i="33"/>
  <c r="F167" i="33"/>
  <c r="C168" i="33"/>
  <c r="D168" i="33"/>
  <c r="D172" i="33" s="1"/>
  <c r="E168" i="33"/>
  <c r="F169" i="33"/>
  <c r="C170" i="33"/>
  <c r="D170" i="33"/>
  <c r="E170" i="33"/>
  <c r="F170" i="33"/>
  <c r="F171" i="33"/>
  <c r="C172" i="33"/>
  <c r="E172" i="33"/>
  <c r="C180" i="33"/>
  <c r="D180" i="33" s="1"/>
  <c r="D181" i="33"/>
  <c r="C21" i="10"/>
  <c r="C29" i="10"/>
  <c r="D17" i="30"/>
  <c r="F20" i="30"/>
  <c r="D20" i="30"/>
  <c r="F23" i="30"/>
  <c r="D23" i="30"/>
  <c r="D53" i="30"/>
  <c r="A48" i="9"/>
  <c r="A60" i="9"/>
  <c r="A73" i="9"/>
  <c r="A83" i="9"/>
  <c r="E14" i="33"/>
  <c r="D24" i="30" l="1"/>
  <c r="G46" i="55"/>
  <c r="E46" i="55"/>
  <c r="G61" i="55"/>
  <c r="G62" i="55" s="1"/>
  <c r="E61" i="55"/>
  <c r="E62" i="55" s="1"/>
  <c r="J70" i="55"/>
  <c r="J53" i="55"/>
  <c r="J41" i="55"/>
  <c r="J26" i="55"/>
  <c r="F46" i="55"/>
  <c r="F61" i="55" s="1"/>
  <c r="F62" i="55" s="1"/>
  <c r="F72" i="55" s="1"/>
  <c r="J71" i="55"/>
  <c r="J45" i="55"/>
  <c r="J32" i="55"/>
  <c r="K19" i="55"/>
  <c r="J19" i="55" s="1"/>
  <c r="J18" i="55"/>
  <c r="H46" i="55"/>
  <c r="H508" i="58"/>
  <c r="E6" i="31"/>
  <c r="H142" i="58"/>
  <c r="F275" i="58"/>
  <c r="E349" i="58"/>
  <c r="H540" i="58"/>
  <c r="H545" i="58" s="1"/>
  <c r="H572" i="58" s="1"/>
  <c r="I566" i="58"/>
  <c r="I540" i="58"/>
  <c r="G62" i="58"/>
  <c r="I348" i="58"/>
  <c r="I393" i="58"/>
  <c r="F128" i="33"/>
  <c r="D106" i="33"/>
  <c r="D62" i="33"/>
  <c r="J59" i="55"/>
  <c r="E479" i="58"/>
  <c r="K493" i="58"/>
  <c r="E169" i="58"/>
  <c r="E244" i="58"/>
  <c r="E249" i="58" s="1"/>
  <c r="E250" i="58" s="1"/>
  <c r="G397" i="58"/>
  <c r="G398" i="58" s="1"/>
  <c r="J323" i="58"/>
  <c r="G431" i="58"/>
  <c r="F26" i="58"/>
  <c r="G84" i="58"/>
  <c r="G184" i="58"/>
  <c r="G479" i="58"/>
  <c r="I369" i="58"/>
  <c r="K363" i="58"/>
  <c r="K364" i="58" s="1"/>
  <c r="I289" i="58"/>
  <c r="G572" i="58"/>
  <c r="E69" i="58"/>
  <c r="F132" i="58"/>
  <c r="F141" i="58" s="1"/>
  <c r="F142" i="58" s="1"/>
  <c r="F337" i="58"/>
  <c r="F349" i="58" s="1"/>
  <c r="F370" i="58" s="1"/>
  <c r="F431" i="58"/>
  <c r="G69" i="58"/>
  <c r="G132" i="58"/>
  <c r="G169" i="58"/>
  <c r="G170" i="58" s="1"/>
  <c r="G275" i="58"/>
  <c r="G289" i="58" s="1"/>
  <c r="I397" i="58"/>
  <c r="I398" i="58" s="1"/>
  <c r="I244" i="58"/>
  <c r="G26" i="58"/>
  <c r="G194" i="58"/>
  <c r="G206" i="58" s="1"/>
  <c r="G214" i="58" s="1"/>
  <c r="G369" i="58"/>
  <c r="G440" i="58"/>
  <c r="G508" i="58" s="1"/>
  <c r="I545" i="58"/>
  <c r="G244" i="58"/>
  <c r="G141" i="58"/>
  <c r="F11" i="30"/>
  <c r="F17" i="30" s="1"/>
  <c r="H66" i="6"/>
  <c r="F66" i="6"/>
  <c r="I493" i="58"/>
  <c r="I479" i="58"/>
  <c r="I251" i="58"/>
  <c r="I299" i="58" s="1"/>
  <c r="I206" i="58"/>
  <c r="I170" i="58"/>
  <c r="I132" i="58"/>
  <c r="I141" i="58" s="1"/>
  <c r="I69" i="58"/>
  <c r="I26" i="58"/>
  <c r="I440" i="58"/>
  <c r="I572" i="58"/>
  <c r="I500" i="58"/>
  <c r="I349" i="58"/>
  <c r="I370" i="58" s="1"/>
  <c r="J588" i="58"/>
  <c r="J49" i="58"/>
  <c r="G349" i="58"/>
  <c r="G205" i="58"/>
  <c r="F165" i="33"/>
  <c r="C84" i="33"/>
  <c r="F168" i="33"/>
  <c r="D150" i="33"/>
  <c r="E150" i="33" s="1"/>
  <c r="F55" i="33"/>
  <c r="K201" i="58"/>
  <c r="J200" i="58"/>
  <c r="E136" i="33"/>
  <c r="E82" i="33"/>
  <c r="E72" i="33"/>
  <c r="D9" i="56"/>
  <c r="E26" i="58"/>
  <c r="F69" i="58"/>
  <c r="K84" i="58"/>
  <c r="E132" i="58"/>
  <c r="E141" i="58" s="1"/>
  <c r="E142" i="58" s="1"/>
  <c r="J128" i="58"/>
  <c r="J131" i="58"/>
  <c r="F169" i="58"/>
  <c r="J176" i="58"/>
  <c r="E251" i="58"/>
  <c r="F244" i="58"/>
  <c r="F249" i="58" s="1"/>
  <c r="F250" i="58" s="1"/>
  <c r="H250" i="58"/>
  <c r="H251" i="58" s="1"/>
  <c r="H299" i="58" s="1"/>
  <c r="K244" i="58"/>
  <c r="J244" i="58" s="1"/>
  <c r="J269" i="58"/>
  <c r="E370" i="58"/>
  <c r="J336" i="58"/>
  <c r="J347" i="58"/>
  <c r="J368" i="58"/>
  <c r="K393" i="58"/>
  <c r="J393" i="58" s="1"/>
  <c r="J392" i="58"/>
  <c r="E431" i="58"/>
  <c r="F479" i="58"/>
  <c r="K457" i="58"/>
  <c r="J587" i="58"/>
  <c r="F37" i="63"/>
  <c r="F109" i="62"/>
  <c r="M109" i="62" s="1"/>
  <c r="M24" i="62"/>
  <c r="E7" i="33"/>
  <c r="J120" i="58"/>
  <c r="J274" i="58"/>
  <c r="J456" i="58"/>
  <c r="K16" i="58"/>
  <c r="K26" i="58" s="1"/>
  <c r="J26" i="58" s="1"/>
  <c r="J88" i="58"/>
  <c r="J104" i="58"/>
  <c r="J125" i="58"/>
  <c r="J153" i="58"/>
  <c r="J165" i="58"/>
  <c r="J184" i="58"/>
  <c r="J498" i="58"/>
  <c r="E499" i="58"/>
  <c r="J539" i="58"/>
  <c r="J154" i="58"/>
  <c r="J12" i="58"/>
  <c r="J78" i="58"/>
  <c r="J83" i="58"/>
  <c r="J113" i="58"/>
  <c r="J130" i="58"/>
  <c r="J237" i="58"/>
  <c r="J243" i="58"/>
  <c r="G347" i="58"/>
  <c r="J453" i="58"/>
  <c r="J463" i="58"/>
  <c r="J473" i="58"/>
  <c r="J492" i="58"/>
  <c r="K540" i="58"/>
  <c r="F572" i="58"/>
  <c r="K132" i="58"/>
  <c r="J132" i="58" s="1"/>
  <c r="J288" i="58"/>
  <c r="J348" i="58"/>
  <c r="E347" i="58"/>
  <c r="J388" i="58"/>
  <c r="J396" i="58"/>
  <c r="J423" i="58"/>
  <c r="J429" i="58"/>
  <c r="J94" i="58"/>
  <c r="E206" i="58"/>
  <c r="E212" i="58" s="1"/>
  <c r="E214" i="58" s="1"/>
  <c r="E200" i="58"/>
  <c r="E205" i="58" s="1"/>
  <c r="F289" i="58"/>
  <c r="F283" i="58"/>
  <c r="F284" i="58" s="1"/>
  <c r="J363" i="58"/>
  <c r="K507" i="58"/>
  <c r="J507" i="58" s="1"/>
  <c r="J506" i="58"/>
  <c r="K545" i="58"/>
  <c r="J540" i="58"/>
  <c r="J84" i="58"/>
  <c r="F95" i="58"/>
  <c r="J499" i="58"/>
  <c r="F206" i="58"/>
  <c r="F212" i="58" s="1"/>
  <c r="F214" i="58" s="1"/>
  <c r="F200" i="58"/>
  <c r="F205" i="58" s="1"/>
  <c r="K251" i="58"/>
  <c r="J223" i="58"/>
  <c r="E283" i="58"/>
  <c r="E284" i="58" s="1"/>
  <c r="E289" i="58"/>
  <c r="E299" i="58" s="1"/>
  <c r="K298" i="58"/>
  <c r="J298" i="58" s="1"/>
  <c r="J297" i="58"/>
  <c r="J312" i="58"/>
  <c r="K397" i="58"/>
  <c r="J397" i="58" s="1"/>
  <c r="K398" i="58"/>
  <c r="J398" i="58" s="1"/>
  <c r="J379" i="58"/>
  <c r="J409" i="58"/>
  <c r="K439" i="58"/>
  <c r="J439" i="58" s="1"/>
  <c r="J438" i="58"/>
  <c r="J479" i="58"/>
  <c r="J457" i="58"/>
  <c r="K500" i="58"/>
  <c r="J500" i="58" s="1"/>
  <c r="J493" i="58"/>
  <c r="K566" i="58"/>
  <c r="J566" i="58" s="1"/>
  <c r="J561" i="58"/>
  <c r="K69" i="58"/>
  <c r="J69" i="58" s="1"/>
  <c r="J89" i="58"/>
  <c r="E95" i="58"/>
  <c r="G95" i="58"/>
  <c r="J201" i="58"/>
  <c r="F251" i="58"/>
  <c r="F299" i="58" s="1"/>
  <c r="J250" i="58"/>
  <c r="K337" i="58"/>
  <c r="J337" i="58" s="1"/>
  <c r="H398" i="58"/>
  <c r="K431" i="58"/>
  <c r="J431" i="58" s="1"/>
  <c r="J464" i="58"/>
  <c r="E572" i="58"/>
  <c r="J16" i="58"/>
  <c r="J35" i="58"/>
  <c r="J42" i="58"/>
  <c r="J93" i="58"/>
  <c r="J105" i="58"/>
  <c r="K169" i="58"/>
  <c r="J169" i="58" s="1"/>
  <c r="K194" i="58"/>
  <c r="J231" i="58"/>
  <c r="K275" i="58"/>
  <c r="K289" i="58" s="1"/>
  <c r="J296" i="58"/>
  <c r="J311" i="58"/>
  <c r="J320" i="58"/>
  <c r="F347" i="58"/>
  <c r="J355" i="58"/>
  <c r="J384" i="58"/>
  <c r="J408" i="58"/>
  <c r="J417" i="58"/>
  <c r="F506" i="58"/>
  <c r="J186" i="58"/>
  <c r="J222" i="58"/>
  <c r="J249" i="58"/>
  <c r="J378" i="58"/>
  <c r="J437" i="58"/>
  <c r="J446" i="58"/>
  <c r="J485" i="58"/>
  <c r="J505" i="58"/>
  <c r="J536" i="58"/>
  <c r="J560" i="58"/>
  <c r="J584" i="58"/>
  <c r="F160" i="33"/>
  <c r="F172" i="33"/>
  <c r="G116" i="33"/>
  <c r="G121" i="33"/>
  <c r="D128" i="33"/>
  <c r="C128" i="33"/>
  <c r="G114" i="33"/>
  <c r="E70" i="33"/>
  <c r="F50" i="33"/>
  <c r="F33" i="33"/>
  <c r="F28" i="33"/>
  <c r="C40" i="33"/>
  <c r="H60" i="55"/>
  <c r="H61" i="55" s="1"/>
  <c r="H62" i="55" s="1"/>
  <c r="H72" i="55" s="1"/>
  <c r="G72" i="55"/>
  <c r="E72" i="55"/>
  <c r="K60" i="55"/>
  <c r="K46" i="55"/>
  <c r="I60" i="55"/>
  <c r="I46" i="55"/>
  <c r="D22" i="33"/>
  <c r="E10" i="33"/>
  <c r="F48" i="33"/>
  <c r="C62" i="33"/>
  <c r="E62" i="33"/>
  <c r="D40" i="33"/>
  <c r="E20" i="33"/>
  <c r="E15" i="33"/>
  <c r="D7" i="56"/>
  <c r="D21" i="56" s="1"/>
  <c r="C21" i="56"/>
  <c r="C182" i="33"/>
  <c r="D182" i="33" s="1"/>
  <c r="C106" i="33"/>
  <c r="D84" i="33"/>
  <c r="E84" i="33" s="1"/>
  <c r="F60" i="33"/>
  <c r="E40" i="33"/>
  <c r="F36" i="33"/>
  <c r="F26" i="33"/>
  <c r="C22" i="33"/>
  <c r="F24" i="30"/>
  <c r="K141" i="58" l="1"/>
  <c r="J141" i="58" s="1"/>
  <c r="G128" i="33"/>
  <c r="E22" i="33"/>
  <c r="J60" i="55"/>
  <c r="K61" i="55"/>
  <c r="J46" i="55"/>
  <c r="K170" i="58"/>
  <c r="I95" i="58"/>
  <c r="G142" i="58"/>
  <c r="G370" i="58"/>
  <c r="G250" i="58"/>
  <c r="G251" i="58"/>
  <c r="G299" i="58" s="1"/>
  <c r="G589" i="58" s="1"/>
  <c r="I214" i="58"/>
  <c r="I142" i="58"/>
  <c r="I508" i="58"/>
  <c r="J194" i="58"/>
  <c r="K206" i="58"/>
  <c r="J206" i="58" s="1"/>
  <c r="K572" i="58"/>
  <c r="J572" i="58" s="1"/>
  <c r="J545" i="58"/>
  <c r="K369" i="58"/>
  <c r="J369" i="58" s="1"/>
  <c r="J364" i="58"/>
  <c r="K440" i="58"/>
  <c r="K95" i="58"/>
  <c r="J95" i="58" s="1"/>
  <c r="J275" i="58"/>
  <c r="J289" i="58"/>
  <c r="J170" i="58"/>
  <c r="J251" i="58"/>
  <c r="K349" i="58"/>
  <c r="F40" i="33"/>
  <c r="I61" i="55"/>
  <c r="I62" i="55" s="1"/>
  <c r="I72" i="55" s="1"/>
  <c r="F51" i="30"/>
  <c r="F62" i="33"/>
  <c r="K214" i="58" l="1"/>
  <c r="J214" i="58" s="1"/>
  <c r="F53" i="30"/>
  <c r="I1" i="33"/>
  <c r="K62" i="55"/>
  <c r="J61" i="55"/>
  <c r="I589" i="58"/>
  <c r="K299" i="58"/>
  <c r="J299" i="58" s="1"/>
  <c r="K142" i="58"/>
  <c r="K370" i="58"/>
  <c r="J370" i="58" s="1"/>
  <c r="J349" i="58"/>
  <c r="K508" i="58"/>
  <c r="J508" i="58" s="1"/>
  <c r="J440" i="58"/>
  <c r="K72" i="55" l="1"/>
  <c r="J72" i="55" s="1"/>
  <c r="J62" i="55"/>
  <c r="J142" i="58"/>
  <c r="K528" i="58"/>
  <c r="J528" i="58" s="1"/>
  <c r="J527" i="58"/>
  <c r="K529" i="58" l="1"/>
  <c r="K589" i="58" l="1"/>
  <c r="J589" i="58" s="1"/>
  <c r="J529" i="58"/>
  <c r="H312" i="58"/>
  <c r="H349" i="58" s="1"/>
  <c r="H370" i="58" s="1"/>
  <c r="H589" i="58" s="1"/>
</calcChain>
</file>

<file path=xl/sharedStrings.xml><?xml version="1.0" encoding="utf-8"?>
<sst xmlns="http://schemas.openxmlformats.org/spreadsheetml/2006/main" count="2677" uniqueCount="630">
  <si>
    <t>แผนงานการรักษาความสงบภายใน</t>
  </si>
  <si>
    <t>งานป้องกันภัยฝ่ายพลเรือนและระงับอัคคีภัย</t>
  </si>
  <si>
    <t>วัสดุเครื่องแต่งกาย</t>
  </si>
  <si>
    <t>แผนงานการศึกษา</t>
  </si>
  <si>
    <t>งานบริหารทั่วไปเกี่ยวกับการศึกษา</t>
  </si>
  <si>
    <t>งานศึกษาไม่กำหนดระดับ</t>
  </si>
  <si>
    <t>แผนงานการศาสนา วัฒนธรรมและนันทนาการ</t>
  </si>
  <si>
    <t>งานระดับก่อนวัยเรียนและประถมศึกษา</t>
  </si>
  <si>
    <t>ภาษีโรงเรียนและที่ดิน</t>
  </si>
  <si>
    <t>ประมาณการจากเกณฑ์ลูกหนี้ของปีที่ล่วงมา และคาดว่าจะจัดเก็บได้</t>
  </si>
  <si>
    <t>ประมาณการจากรายรับจริงของปีที่ผ่านมา</t>
  </si>
  <si>
    <t>ประมาณการตามที่คาดว่าจะได้รับ</t>
  </si>
  <si>
    <t>ประมาณการจากรายรับจริงของปีที่ผ่านมาและที่คาดว่าจะจัดเก็บได้</t>
  </si>
  <si>
    <t>รายจ่ายจริง</t>
  </si>
  <si>
    <t>ยอดต่าง
(%)</t>
  </si>
  <si>
    <t>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</si>
  <si>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</si>
  <si>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เงินค่าตอบแทนเลขานุการ/ที่ปรึกษาฯ นายก อปท.</t>
  </si>
  <si>
    <t>ค่าจ้างลูกจ้างประจำ</t>
  </si>
  <si>
    <t>เงินเพิ่มต่างๆ ของลูกจ้าง</t>
  </si>
  <si>
    <t>ค่าตอบแทนการปฏิบัติงานนอกเวลาราชการ</t>
  </si>
  <si>
    <t>รวมค่าที่ดินและสิ่งก่อสร้าง</t>
  </si>
  <si>
    <t>รวมเงินอุดหนุน</t>
  </si>
  <si>
    <t>ค่าใช้จ่ายในการเดินทางไปราชการในและนอกราชอาณาจักร</t>
  </si>
  <si>
    <t>โครงการ</t>
  </si>
  <si>
    <t>ประมาณการรายรับ</t>
  </si>
  <si>
    <t>งบกลาง</t>
  </si>
  <si>
    <t>เรื่อง</t>
  </si>
  <si>
    <t>ของ</t>
  </si>
  <si>
    <t>ส่วนที่ 1</t>
  </si>
  <si>
    <t>คำแถลงประกอบงบประมาณรายจ่าย</t>
  </si>
  <si>
    <t>คำแถลงงบประมาณ</t>
  </si>
  <si>
    <t>ค่าบำรุงรักษาและปรับปรุงที่ดินและสิ่งก่อสร้าง</t>
  </si>
  <si>
    <t>ค่าก่อสร้างสิ่งสาธารณูปโภค</t>
  </si>
  <si>
    <t>รวมงานกำจัดขยะมูลฝอยและสิ่งปฏิกูล</t>
  </si>
  <si>
    <t>รวมงานบริหารทั่วไปเกี่ยวกับเคหะและชุมชน</t>
  </si>
  <si>
    <t>รวมงานศาสนาวัฒนธรรมท้องถิ่น</t>
  </si>
  <si>
    <t>รวมแผนงานการศาสนาวัฒนธรรมและนันทนาการ</t>
  </si>
  <si>
    <t>ค่าชำระหนี้เงินต้น</t>
  </si>
  <si>
    <t xml:space="preserve">รายจ่ายเกี่ยวเนื่องกับการปฏิบัติราชการที่ไม่เข้าลักษณะรายจ่ายหมวดอื่น </t>
  </si>
  <si>
    <t>1. สถานะการคลัง</t>
  </si>
  <si>
    <t>1.1 งบประมาณรายจ่ายทั่วไป</t>
  </si>
  <si>
    <t>รายการที่ได้กันเงินไว้โดยยังไม่ได้ก่อหนี้ผูกพัน</t>
  </si>
  <si>
    <t>บาท ประกอบด้วย</t>
  </si>
  <si>
    <t>(1) รายรับจริงทั้งสิ้น</t>
  </si>
  <si>
    <t xml:space="preserve">(3) รายจ่ายจริง จำนวน  </t>
  </si>
  <si>
    <t>(4) รายจ่ายที่จ่ายจากเงินอุดหนุนที่รัฐบาลให้โดยระบุวัตถุประสงค์</t>
  </si>
  <si>
    <t>(5) มีการจ่ายเงินสะสมเพื่อดำเนินการตามอำนาจหน้าที่</t>
  </si>
  <si>
    <t>ปี 2554</t>
  </si>
  <si>
    <t>จ่ายจากงบประมาณ</t>
  </si>
  <si>
    <t>รวมจ่ายจากงบประมาณ</t>
  </si>
  <si>
    <t>ประกอบร่างเทศบัญญัติ งบประมาณรายจ่าย</t>
  </si>
  <si>
    <t xml:space="preserve">แผนงานการรักษาความสงบภายใน  </t>
  </si>
  <si>
    <t xml:space="preserve">                          งาน
งบ</t>
  </si>
  <si>
    <t>รายจ่ายอื่น</t>
  </si>
  <si>
    <t>งานบริหารทั่วไปเกี่ยวกับการรักษาความสงบภายใน</t>
  </si>
  <si>
    <t>งานบริหารทั่วไปเกี่ยวกับสาธารณสุข</t>
  </si>
  <si>
    <t>งานไฟฟ้าถนน</t>
  </si>
  <si>
    <t>งานสวนสาธารณะ</t>
  </si>
  <si>
    <t>งานกำจัดขยะมูลฝอยและสิ่งปฏิกูล</t>
  </si>
  <si>
    <t>งานบริหารทั่วไปเกี่ยวกับสร้างความเข้มแข็งของชุมชน</t>
  </si>
  <si>
    <t>แผนงานการศาสนาวัฒนธรรมและนันทนาการ</t>
  </si>
  <si>
    <t>งานศาสนาวัฒนธรรมท้องถิ่น</t>
  </si>
  <si>
    <t>ข้อ 1.</t>
  </si>
  <si>
    <t>ข้อ 2.</t>
  </si>
  <si>
    <t>ข้อ 3.</t>
  </si>
  <si>
    <t>ข้อ 4.</t>
  </si>
  <si>
    <t>ข้อ 5.</t>
  </si>
  <si>
    <t>ข้อ 6.</t>
  </si>
  <si>
    <t>ข้อ 7.</t>
  </si>
  <si>
    <t>ประกาศ ณ วันที่</t>
  </si>
  <si>
    <t>รวมรายจ่าย</t>
  </si>
  <si>
    <t>รวมหมวดภาษีอากร</t>
  </si>
  <si>
    <t>รวมหมวดค่าธรรมเนียม ค่าปรับ และใบอนุญาต</t>
  </si>
  <si>
    <t>รวมหมวดรายได้จากทรัพย์สิน</t>
  </si>
  <si>
    <t>รวมหมวดรายได้เบ็ดเตล็ด</t>
  </si>
  <si>
    <t>ค่าธรรมเนียมเกี่ยวกับใบอนุญาตการขายสุรา</t>
  </si>
  <si>
    <t>ค่าธรรมเนียมเกี่ยวกับทะเบียนราษฎร</t>
  </si>
  <si>
    <t>รวมงานบริหารทั่วไปเกี่ยวกับการรักษาความสงบภายใน</t>
  </si>
  <si>
    <t>ค่าบำรุงรักษาและปรับปรุงครุภัณฑ์</t>
  </si>
  <si>
    <t>รวมงานบริหารทั่วไปเกี่ยวกับสาธารณสุข</t>
  </si>
  <si>
    <t>รวมงานบริบริการสาธารณสุขและงานสาธารณสุขอื่น</t>
  </si>
  <si>
    <t>เงินอุดหนุนเอกชน</t>
  </si>
  <si>
    <t>ค่าปรับผู้กระทำผิดกฎหมายจราจรทางบก</t>
  </si>
  <si>
    <t>ภาษีสรรพสามิต</t>
  </si>
  <si>
    <t>ค่าภาคหลวงแร่</t>
  </si>
  <si>
    <t>ค่าภาคหลวงปิโตรเลียม</t>
  </si>
  <si>
    <t>หมวดค่าธรรมเนียมค่าปรับ  และใบอนุญาต</t>
  </si>
  <si>
    <t>ค่าธรรมเนียมเกี่ยวกับการควบคุมอาคาร</t>
  </si>
  <si>
    <t>ค่าขายแบบแปลน</t>
  </si>
  <si>
    <t>ภาษีธุรกิจเฉพาะ</t>
  </si>
  <si>
    <t>ค่าใบอนุญาตเกี่ยวกับการควบคุมอาคาร</t>
  </si>
  <si>
    <t>รวมทุกหมวด</t>
  </si>
  <si>
    <t>รายได้จัดเก็บ</t>
  </si>
  <si>
    <t>ส่วนที่ 2</t>
  </si>
  <si>
    <t xml:space="preserve">ด้านบริหารทั่วไป  </t>
  </si>
  <si>
    <t xml:space="preserve">ด้านบริการชุมชนและสังคม  </t>
  </si>
  <si>
    <t xml:space="preserve">ด้านการดำเนินงานอื่น </t>
  </si>
  <si>
    <t>รวมงานไฟฟ้าถนน</t>
  </si>
  <si>
    <t>งบประมาณรายจ่าย</t>
  </si>
  <si>
    <t xml:space="preserve"> </t>
  </si>
  <si>
    <t>หมวดภาษีอากร</t>
  </si>
  <si>
    <t>หมวดรายได้จากทรัพย์สิน</t>
  </si>
  <si>
    <t>หมวดรายได้เบ็ดเตล็ด</t>
  </si>
  <si>
    <t>หมวดรายได้จากทุน</t>
  </si>
  <si>
    <t>รายรับ</t>
  </si>
  <si>
    <t>รับจริง</t>
  </si>
  <si>
    <t>ประมาณการ</t>
  </si>
  <si>
    <t>ค่าครุภัณฑ์สำนักงาน</t>
  </si>
  <si>
    <t>รายจ่ายตามงานและงบรายจ่าย</t>
  </si>
  <si>
    <t>ค่าครุภัณฑ์คอมพิวเตอร์</t>
  </si>
  <si>
    <t xml:space="preserve">รวม  </t>
  </si>
  <si>
    <t>เงินเดือนนายก/รองนายก</t>
  </si>
  <si>
    <t>จำนวน</t>
  </si>
  <si>
    <t>ค่าอาหารเสริม (นม)</t>
  </si>
  <si>
    <t>เงินสมทบกองทุนบำเหน็จบำนาญข้าราชการส่วนท้องถิ่น</t>
  </si>
  <si>
    <t>รวมงานบริหารงานคลัง</t>
  </si>
  <si>
    <t>รวมงานป้องกันภัยฝ่ายพลเรือนและระงับอัคคีภัย</t>
  </si>
  <si>
    <t>รวมแผนงานบริหารงานทั่วไป</t>
  </si>
  <si>
    <t>รวมแผนงานการรักษาความสงบภายใน</t>
  </si>
  <si>
    <t>รวมงานบริหารทั่วไปเกี่ยวกับการศึกษา</t>
  </si>
  <si>
    <t>เงินกู้คงค้าง</t>
  </si>
  <si>
    <t>หมวดค่าธรรมเนียม ค่าปรับ และใบอนุญาต</t>
  </si>
  <si>
    <t>หมวดรายได้จากสาธารณูปโภคและการพาณิชย์</t>
  </si>
  <si>
    <t>หมวดภาษีจัดสรร</t>
  </si>
  <si>
    <t>งบบุคลากร</t>
  </si>
  <si>
    <t>งบลงทุน</t>
  </si>
  <si>
    <t>งบรายจ่ายอื่น</t>
  </si>
  <si>
    <t>งบเงินอุดหนุน</t>
  </si>
  <si>
    <t>ภาษีโรงเรือนและที่ดิน</t>
  </si>
  <si>
    <t>ภาษีบำรุงท้องที่</t>
  </si>
  <si>
    <t>ภาษีป้าย</t>
  </si>
  <si>
    <t>ภาษีสุรา</t>
  </si>
  <si>
    <t xml:space="preserve">แผนงานบริหารทั่วไป   </t>
  </si>
  <si>
    <t xml:space="preserve">แผนงานรักษาความสงบภายใน  </t>
  </si>
  <si>
    <t xml:space="preserve">แผนงานการศึกษา   </t>
  </si>
  <si>
    <t xml:space="preserve">แผนงานสาธารณสุข  </t>
  </si>
  <si>
    <t xml:space="preserve">แผนงานสังคมสงเคราะห์  </t>
  </si>
  <si>
    <t xml:space="preserve">แผนงานเคหะและชุมชน  </t>
  </si>
  <si>
    <t xml:space="preserve">แผนงานสร้างความเข้มแข็งของชุมชน  </t>
  </si>
  <si>
    <t xml:space="preserve">แผนงานศาสนา วัฒนธรรม และนันทนาการ   </t>
  </si>
  <si>
    <t xml:space="preserve">แผนงานงบกลาง   </t>
  </si>
  <si>
    <t>แผนงาน</t>
  </si>
  <si>
    <t>งบประมาณรายจ่ายเฉพาะการ</t>
  </si>
  <si>
    <t>งบ</t>
  </si>
  <si>
    <t>ส่วนที่ 3</t>
  </si>
  <si>
    <t>รายงานประมาณการรายรับ</t>
  </si>
  <si>
    <t>ค่าใบอนุญาตเกี่ยวกับการโฆษณาโดยใช้เครื่องขยายเสียง</t>
  </si>
  <si>
    <t>รายได้เบ็ดเตล็ดอื่นๆ</t>
  </si>
  <si>
    <t>ภาษีมูลค่าเพิ่มตาม พ.ร.บ.กำหนดแผนฯ</t>
  </si>
  <si>
    <t>เทศบัญญัติ</t>
  </si>
  <si>
    <t>รวมงบเงินอุดหนุน</t>
  </si>
  <si>
    <t>รวมงานระดับก่อนวัยเรียนและประถมศึกษา</t>
  </si>
  <si>
    <t>รวมงานศึกษาไม่กำหนดระดับ</t>
  </si>
  <si>
    <t>รวมแผนงานการศึกษา</t>
  </si>
  <si>
    <t>รวมแผนงานสาธารณสุข</t>
  </si>
  <si>
    <t>รวมแผนงานเคหะและชุมชน</t>
  </si>
  <si>
    <t>แผนงานสร้างความเข้มแข็งของชุมชน</t>
  </si>
  <si>
    <t>งานส่งเสริมและสนับสนุนความเข้มแข็งชุมชน</t>
  </si>
  <si>
    <t>แผนงานการพาณิชย์</t>
  </si>
  <si>
    <t>วัสดุการเกษตร</t>
  </si>
  <si>
    <t>รวมทั้งสิ้น</t>
  </si>
  <si>
    <t>ตั้งรับโดยถือประมาณการจำหน่ายน้ำปีที่แล้วกับสถิติผู้ขอใช้น้ำเพิ่มเป็นเกณฑ์</t>
  </si>
  <si>
    <t>ตั้งรับโดยถือสถิติที่ได้รับจริงของปีที่แล้วเป็นเกณฑ์</t>
  </si>
  <si>
    <t>ตั้งรับโดยการประมาณการรับดอกเบี้ยเงินฝากธนาคาร  จากยอดเงินฝากธนาคารของกิจการประปา</t>
  </si>
  <si>
    <t>งานกิจการประปา</t>
  </si>
  <si>
    <t>รายจ่ายเกี่ยวกับการรับรองและพิธีการ</t>
  </si>
  <si>
    <t>รายจ่ายเกี่ยวเนื่องกับการปฏิบัติราชการที่ไม่เข้าลักษณะรายจ่ายหมวดอื่น</t>
  </si>
  <si>
    <t>เงินค่าตอบแทนสมาชิกสภา อปท.</t>
  </si>
  <si>
    <t>หมวดรายได้</t>
  </si>
  <si>
    <t>ค่าจำหน่ายน้ำจากมาตรวัดน้ำ</t>
  </si>
  <si>
    <t>ค่าเช่ามาตรวัดน้ำ</t>
  </si>
  <si>
    <t>ผลประโยชน์อื่น จาก</t>
  </si>
  <si>
    <t>ค่าธรรมเนียม</t>
  </si>
  <si>
    <t>ค่าแรง</t>
  </si>
  <si>
    <t>ค่าเบ็ดเตล็ด</t>
  </si>
  <si>
    <t>ค่าที่ดินและสิ่งก่อสร้าง</t>
  </si>
  <si>
    <t>ประมาณการรายรับรวมทั้งสิ้น</t>
  </si>
  <si>
    <t>หมวดค่าธรรมเนียม  ค่าปรับและใบอนุญาต</t>
  </si>
  <si>
    <t>ดอกเบี้ยเงินฝากธนาคาร</t>
  </si>
  <si>
    <t>รายได้เบ็ดเตล็ดอื่น ๆ</t>
  </si>
  <si>
    <t>รายได้ที่รัฐบาลเก็บแล้วจัดสรรให้องค์กรปกครองส่วนท้องถิ่น</t>
  </si>
  <si>
    <t>ภาษีมูลค่าเพิ่ม 1 ใน 9</t>
  </si>
  <si>
    <t>รายได้ที่รัฐบาลอุดหนุนให้องค์กรปกครองส่วนท้องถิ่น</t>
  </si>
  <si>
    <t>งานบริหารงานคลัง</t>
  </si>
  <si>
    <t>ค่าชำระดอกเบี้ย</t>
  </si>
  <si>
    <t xml:space="preserve">ด้านบริหารงานทั่วไป  </t>
  </si>
  <si>
    <t>เงินช่วยพิเศษ</t>
  </si>
  <si>
    <t>เงินสมทบกองทุนประกันสังคม</t>
  </si>
  <si>
    <t>เบี้ยยังชีพผู้ป่วยโรคเอดส์</t>
  </si>
  <si>
    <t>รายจ่ายตามข้อผูกพัน</t>
  </si>
  <si>
    <t>รวมงานกีฬาและนันทนาการ</t>
  </si>
  <si>
    <t>ดังต่อไปนี้</t>
  </si>
  <si>
    <t>1.1.1</t>
  </si>
  <si>
    <t>เงินฝากธนาคารทั้งสิ้น</t>
  </si>
  <si>
    <t>1.1.2</t>
  </si>
  <si>
    <t>1.1.3</t>
  </si>
  <si>
    <t>1.1.4</t>
  </si>
  <si>
    <t>1.1.5</t>
  </si>
  <si>
    <t>1.1.6</t>
  </si>
  <si>
    <t>เงินสะสม</t>
  </si>
  <si>
    <t>ทุนสำรองเงินสะสม</t>
  </si>
  <si>
    <t>รายการกันเงินไว้แบบก่อหนี้ผูกพันและยังไม่ได้เบิกจ่าย</t>
  </si>
  <si>
    <t>แผนงานสังคมสงเคราะห์</t>
  </si>
  <si>
    <t>รวมแผนงานสังคมสงเคราะห์</t>
  </si>
  <si>
    <t>แผนงานงบกลาง</t>
  </si>
  <si>
    <t>งานงบกลาง</t>
  </si>
  <si>
    <t>สำรองจ่าย</t>
  </si>
  <si>
    <t>รวมแผนงานงบกลาง</t>
  </si>
  <si>
    <t>รวมทุกแผนงาน</t>
  </si>
  <si>
    <t>รายงานประมาณการรายจ่าย</t>
  </si>
  <si>
    <t>รายจ่าย</t>
  </si>
  <si>
    <t>งานบริหารทั่วไป</t>
  </si>
  <si>
    <t>เงินเดือน (ฝ่ายการเมือง)</t>
  </si>
  <si>
    <t>งบประมาณรายจ่ายทั่วไป</t>
  </si>
  <si>
    <t>งบประมาณรายจ่ายทั้งสิ้น</t>
  </si>
  <si>
    <t>ยอดรวม</t>
  </si>
  <si>
    <t>บาท</t>
  </si>
  <si>
    <t>รวม</t>
  </si>
  <si>
    <t>หมวดเงินอุดหนุนทั่วไป</t>
  </si>
  <si>
    <t>บำเหน็จ/บำนาญ</t>
  </si>
  <si>
    <t>รวมบำเหน็จ/บำนาญ</t>
  </si>
  <si>
    <t>รวมงานส่งเสริมและสนับสนุนความเข้มแข็งชุมชน</t>
  </si>
  <si>
    <t>รายได้ที่รัฐบาลเก็บแล้วจัดสรรให้ อปท.</t>
  </si>
  <si>
    <t>รายได้ที่รัฐบาลอุดหนุนให้ อปท.</t>
  </si>
  <si>
    <t>ประมาณการจากรายรับจริงที่คาดว่าจะจัดเก็บได้</t>
  </si>
  <si>
    <t>งานกีฬาและนันทนาการ</t>
  </si>
  <si>
    <t>แผนงานสาธารณสุข</t>
  </si>
  <si>
    <t>งานบริการสาธารณสุขและงานสาธารณสุขอื่น</t>
  </si>
  <si>
    <t>แผนงานเคหะและชุมชน</t>
  </si>
  <si>
    <t>งานบริหารทั่วไปเกี่ยวกับเคหะและชุมชน</t>
  </si>
  <si>
    <t>วัสดุก่อสร้าง</t>
  </si>
  <si>
    <t>ค่าครุภัณฑ์</t>
  </si>
  <si>
    <t>รวมค่าครุภัณฑ์</t>
  </si>
  <si>
    <t>รวมงบลงทุน</t>
  </si>
  <si>
    <t>รวมงบบุคลากร</t>
  </si>
  <si>
    <t>รวมงบดำเนินการ</t>
  </si>
  <si>
    <t>รวมงานบริหารทั่วไป</t>
  </si>
  <si>
    <t>รวมหมวดภาษีจัดสรร</t>
  </si>
  <si>
    <t>รวมหมวดเงินอุดหนุนทั่วไป</t>
  </si>
  <si>
    <t>รายงานรายละเอียดประมาณการรายรับงบประมาณรายจ่ายทั่วไป</t>
  </si>
  <si>
    <t>เงินอุดหนุนส่วนราชการ</t>
  </si>
  <si>
    <t>เงินอุดหนุน</t>
  </si>
  <si>
    <t>รวมเงินเดือน (ฝ่ายการเมือง)</t>
  </si>
  <si>
    <t>เงินเดือน (ฝ่ายประจำ)</t>
  </si>
  <si>
    <t>เงินเดือนพนักงาน</t>
  </si>
  <si>
    <t>เงินเพิ่มต่างๆ ของพนักงาน</t>
  </si>
  <si>
    <t>เงินประจำตำแหน่ง</t>
  </si>
  <si>
    <t>เงินเพิ่มต่างๆ ของพนักงานจ้าง</t>
  </si>
  <si>
    <t>รวมเงินเดือน (ฝ่ายประจำ)</t>
  </si>
  <si>
    <t>ค่าตอบแทนผู้ปฏิบัติราชการอันเป็นประโยชน์แก่ อปท.</t>
  </si>
  <si>
    <t>ค่าเบี้ยประชุม</t>
  </si>
  <si>
    <t>ค่าเช่าบ้าน</t>
  </si>
  <si>
    <t>เงินช่วยเหลือการศึกษาบุตร</t>
  </si>
  <si>
    <t>เงินช่วยเหลือค่ารักษาพยาบาล</t>
  </si>
  <si>
    <t>รวมค่าตอบแทน</t>
  </si>
  <si>
    <t>ค่าใช้สอย</t>
  </si>
  <si>
    <t>รายจ่ายเพื่อให้ได้มาซึ่งบริการ</t>
  </si>
  <si>
    <t>ค่าบำรุงรักษาและซ่อมแซม</t>
  </si>
  <si>
    <t>ค่าวัสดุ</t>
  </si>
  <si>
    <t>วัสดุสำนักงาน</t>
  </si>
  <si>
    <t>วัสดุไฟฟ้าและวิทยุ</t>
  </si>
  <si>
    <t>วัสดุงานบ้านงานครัว</t>
  </si>
  <si>
    <t>วัสดุยานพาหนะและขนส่ง</t>
  </si>
  <si>
    <t>วัสดุเชื้อเพลิงและหล่อลื่น</t>
  </si>
  <si>
    <t>วัสดุโฆษณาและเผยแพร่</t>
  </si>
  <si>
    <t>วัสดุคอมพิวเตอร์</t>
  </si>
  <si>
    <t>รวมค่าใช้สอย</t>
  </si>
  <si>
    <t>รวมค่าวัสดุ</t>
  </si>
  <si>
    <t>ค่าไฟฟ้า</t>
  </si>
  <si>
    <t>ค่าไปรษณีย์</t>
  </si>
  <si>
    <t>รวมค่าสาธารณูปโภค</t>
  </si>
  <si>
    <t>เงินอุดหนุนองค์กรปกครองส่วนท้องถิ่น</t>
  </si>
  <si>
    <t>วัสดุกีฬา</t>
  </si>
  <si>
    <t>ค่าตอบแทน</t>
  </si>
  <si>
    <t>-</t>
  </si>
  <si>
    <t>ค่าสาธารณูปโภค</t>
  </si>
  <si>
    <t>แผนงานบริหารงานทั่วไป</t>
  </si>
  <si>
    <t>เทศบาลตำบลหนองโพ</t>
  </si>
  <si>
    <t>อำเภอโพธาราม  จังหวัดราชบุรี</t>
  </si>
  <si>
    <t>ท่านประธานสภาฯ   และสมาชิกสภาเทศบาลตำบลหนองโพ</t>
  </si>
  <si>
    <t>(2) เงินอุดหนุนที่รัฐบาลให้โดยระบุวัตถุประสงค์</t>
  </si>
  <si>
    <t>งบบุคลากร (หมวดเงินเดือน ค่าจ้างประจำ และค่าจ้างชั่วคราว)</t>
  </si>
  <si>
    <r>
      <t xml:space="preserve">งบดำเนินงาน </t>
    </r>
    <r>
      <rPr>
        <sz val="14"/>
        <rFont val="TH SarabunPSK"/>
        <family val="2"/>
      </rPr>
      <t>(หมวดค่าตอบแทน ใช้สอยและวัสดุ และหมวดค่าสาธารณูปโภค)</t>
    </r>
  </si>
  <si>
    <t>งบลงทุน (หมวดค่าครุภัณฑ์ ที่ดินและสิ่งก่อสร้าง)</t>
  </si>
  <si>
    <t>งบรายจ่ายอื่น (หมวดรายจ่ายอื่น)</t>
  </si>
  <si>
    <t>งบเงินอุดหนุน (หมวดเงินอุดหนุน)</t>
  </si>
  <si>
    <t>3. งบเฉพาะการ</t>
  </si>
  <si>
    <t>ประเภทกิจการประปา  กิจการพาณิชย์</t>
  </si>
  <si>
    <t>กู้เงินจากธนาคาร / กสท . /อื่นๆ</t>
  </si>
  <si>
    <t>ยืมเงินสะสมจากเทศบาล</t>
  </si>
  <si>
    <t>กำไรสุทธิ</t>
  </si>
  <si>
    <t>ทรัพย์จำนำ</t>
  </si>
  <si>
    <t>รายรับจริง</t>
  </si>
  <si>
    <t>ปี 2555</t>
  </si>
  <si>
    <t>ปี 2556</t>
  </si>
  <si>
    <t>ปี 2557</t>
  </si>
  <si>
    <t xml:space="preserve">  รวมรายได้ที่รัฐบาลเก็บแล้วจัดสรรให้ อปท.</t>
  </si>
  <si>
    <t xml:space="preserve">  รวมรายได้ที่จัดเก็บ</t>
  </si>
  <si>
    <t xml:space="preserve">  รวมรายได้ที่รัฐบาลอุดหนุนให้ อปท.</t>
  </si>
  <si>
    <t xml:space="preserve">งบกลาง </t>
  </si>
  <si>
    <t>งบบุคลากร (หมวดเงินเดือน ค่าจ้างประจำ</t>
  </si>
  <si>
    <t>และค่าจ้างชั่วคราว)</t>
  </si>
  <si>
    <t>สิ่งก่อสร้าง)</t>
  </si>
  <si>
    <t>งบลงทุน (หมวดค่าครุภัณฑ์ ที่ดินและ</t>
  </si>
  <si>
    <t>งบดำเนินงาน (หมวดค่าตอบแทน ใช้สอย</t>
  </si>
  <si>
    <t>อำเภอโพธาราม จังหวัดราชบุรี</t>
  </si>
  <si>
    <t>งานเทศกิจ</t>
  </si>
  <si>
    <t>ขึ้นไว้โดยความเห็นชอบของสภาเทศบาลตำบลหนองโพ และโดยอนุมัติของผู้ว่าราชการจังหวัดราชบุรี</t>
  </si>
  <si>
    <t>ให้นายกเทศมนตรีตำบลหนองโพ มีหน้าที่รักษาการให้เป็นไปตามเทศบัญญัตินี้</t>
  </si>
  <si>
    <t>นายกเทศมนตรีตำบลหนองโพ</t>
  </si>
  <si>
    <t>ผลต่าง (%)</t>
  </si>
  <si>
    <t>ค่าใบอนุญาตสะสมอาหาร</t>
  </si>
  <si>
    <t>ค่าใบอนุญาตให้ใช้สถานที่แต่งผม</t>
  </si>
  <si>
    <t>ค่าใบอนุญาตรับจ้างแต่งผม</t>
  </si>
  <si>
    <t>ค่าธรรมเนียมและใบอนุญาตอื่นๆ</t>
  </si>
  <si>
    <t>ดอกเบี้ยเงินฝาก ก.ส.ท.</t>
  </si>
  <si>
    <t>ค่าธรรมเนียมจดทะเบียนสิทธิและนิติกรรมที่ดิน</t>
  </si>
  <si>
    <t>เงินอุดหนุนทั่วไปสำหรับดำเนินการตามอำนาจหน้าที่และภารกิจถ่ายโอนเลือกทำ</t>
  </si>
  <si>
    <t>เทศบาลตำบลหนองโพ  อำเภอโพธาราม  จังหวัดราชบุรี</t>
  </si>
  <si>
    <t>ค่าธรรมเนียมเก็บและขนมูลฝอย</t>
  </si>
  <si>
    <t>ค่าปรับการผิดสัญญา</t>
  </si>
  <si>
    <t>ค่าธรรมเนียมเก็บและขนขยะมูลฝอย</t>
  </si>
  <si>
    <t>คำนวณจากเงินฝากกองทุนส่งเสริมกิจการเทศบาล</t>
  </si>
  <si>
    <t>คำนวณจากดอกเบี้ยเงินฝากธนาคารและอัตราดอกเบี้ยในปัจจุบัน</t>
  </si>
  <si>
    <t xml:space="preserve">เงินอุดหนุนทั่วไป สำหรับดำเนินการตามอำนาจหน้าที่และภารกิจถ่ายโอนเลือกทำ </t>
  </si>
  <si>
    <t>คำแถลง</t>
  </si>
  <si>
    <t>ค่าขายเศษของ</t>
  </si>
  <si>
    <t>ค่าตรวจ</t>
  </si>
  <si>
    <t>รายได้เบ็ดเตล็ด</t>
  </si>
  <si>
    <t>เงินช่วยเหลือจากงบประมาณรายจ่ายทั่วไป</t>
  </si>
  <si>
    <t>รวมรายรับ</t>
  </si>
  <si>
    <t>และวัสดุ ค่าสาธารณูปโภค)</t>
  </si>
  <si>
    <t>ตั้งรับโดยคาดว่าจะมีรายได้ที่ไม่เข้ากับงบประมาณรายรับที่ตั้งไว้</t>
  </si>
  <si>
    <t>งบดำเนินงาน</t>
  </si>
  <si>
    <t>ภาษีและค่าธรรมเนียมรถยนต์หรือล้อเลื่อน</t>
  </si>
  <si>
    <t>ภาษีค่าและธรรมเนียมรถยนต์หรือล้อเลื่อน</t>
  </si>
  <si>
    <t xml:space="preserve">  </t>
  </si>
  <si>
    <t>ตั้งรับไว้เท่ากับปีที่แล้ว ได้รับเงินช่วยเหลือจากงบประมาณรายจ่ายทั่วไป</t>
  </si>
  <si>
    <t>งบประมาณรายจ่ายเฉพาะการ กิจการประปา</t>
  </si>
  <si>
    <t>ค่าตอบแทนพนักงานจ้าง</t>
  </si>
  <si>
    <t>1) ค่าใช้จ่ายในการเดินทางไปราชการ</t>
  </si>
  <si>
    <t>2) ค่าของขวัญหรือเงินรางวัล ค่าพวงมาลัย ช่อดอกไม้ ฯลฯ</t>
  </si>
  <si>
    <t>3) ค่าใช้จ่ายในการเลือกตั้งนายกเทศมนตรี และสมาชิกสภา</t>
  </si>
  <si>
    <t>4) ค่าใช้จ่ายในการประชาสัมพันธ์ รณรงค์การใช้สิทธิเลือกตั้ง</t>
  </si>
  <si>
    <t>5) ค่าใช้จ่ายในโครงการอบรมสัมมนาและทัศนศึกษาดูงานในประเทศหรือต่างประเทศ</t>
  </si>
  <si>
    <t>6) ค่าจ่ายในวันเทศบาล 24 เมษายน</t>
  </si>
  <si>
    <t>วัสดุอื่นๆ</t>
  </si>
  <si>
    <t>ค่าบริการโทรศัพท์</t>
  </si>
  <si>
    <t>ค่าบริการไปรษณีย์</t>
  </si>
  <si>
    <t>ค่าบริการสื่อสารและโทรคมนาคม</t>
  </si>
  <si>
    <t>ค่าครุภัณฑ์งานบ้านงานครัว</t>
  </si>
  <si>
    <t>ค่าครุภัณฑ์ไฟฟ้าและวิทยุ</t>
  </si>
  <si>
    <t>ค่าครุภัณฑ์โฆษณาและเผยแพร่</t>
  </si>
  <si>
    <t>ค่าจ้างที่ปรึกษาเพื่อศึกษา วิจัยประเมินผล</t>
  </si>
  <si>
    <t>ค่าจ้างที่ปรึกษาซึ่งไม่เกี่ยวกับครุภัณฑ์หรือสิ่งก่อสร้าง</t>
  </si>
  <si>
    <t>ค่าตอบแทนประจำตำแหน่งของผู้บริหาร</t>
  </si>
  <si>
    <t>ครุภัณฑ์โฆษณาและเผยแพร่</t>
  </si>
  <si>
    <t>รวมงบดำเนินงาน</t>
  </si>
  <si>
    <t>2) ค่าใช้จ่ายในการเดินการอำนวยความปลอดภัยทางถนนในช่วงเทศกาล</t>
  </si>
  <si>
    <t>1) ค่าใช้จ่ายในการฝึกอบรมทบทวนอาสาสมัครป้องกันภัยฝ่ายพลเรือน</t>
  </si>
  <si>
    <t>วัสดุเครื่องดับเพลิง</t>
  </si>
  <si>
    <t>รายจ่ายเกี่ยวเนื่องกับการปฏิบัติราชการที่ไม่เข้า</t>
  </si>
  <si>
    <t>1) ค่าใช้จ่ายตามโครงการส่งเสริมและสนับสนุนฯ</t>
  </si>
  <si>
    <t>รวมงานเทศกิจ</t>
  </si>
  <si>
    <t>2) ค่าใช้จ่ายโครงการทัศนศึกษาดูงานการพัฒนาด้านการสาธารณสุข</t>
  </si>
  <si>
    <t>วัสดุวิทยาศาสตร์การแพทย์</t>
  </si>
  <si>
    <t>ค่าครุภัณฑ์ก่อสร้าง</t>
  </si>
  <si>
    <t>1) ค่าใช้จ่ายในการฝึกอบรมโครงการรณงค์ให้ความรู้เรื่องโรคเอดส์</t>
  </si>
  <si>
    <t>3) ค่าใช้จ่ายในโครงการควบคุมและป้องกันโรคไข้เลือดออกในชุมชน</t>
  </si>
  <si>
    <t>4) ค่าใช้จ่ายในโครงการอบรมอาสมัครสาธารณสุขประจำหมู่บ้าน</t>
  </si>
  <si>
    <t>5) ค่าใช้จ่ายในโครงการส่งเสริมสุขภาพภาวะโภชนาการและพัฒนาการของเด็ก 0-5 ปี</t>
  </si>
  <si>
    <t>7) ค่าใช้จ่ายในการดำเนินโครงการด้านสุขาภิบาลอาหาร</t>
  </si>
  <si>
    <t>8) ค่าใช้จ่ายในการดำเนินโครงการด้านการปลูกจิตสำนักในการแก้ไขปัญหาขยะ</t>
  </si>
  <si>
    <t>งานบริหารทั่วไปเกี่ยวกับสังคมสงเคราะห์</t>
  </si>
  <si>
    <t>ค่าใช้จ่ายในโครงการสงเคราะห์ครอบครัวผู้เดือนร้อนฯ</t>
  </si>
  <si>
    <t>รวมงบรายจ่ายอื่น</t>
  </si>
  <si>
    <t>รวมงานบริหารทั่วไปเกี่ยวกับสังคมสงเคราะห์</t>
  </si>
  <si>
    <t>รวมงานสวนสาธารณะ</t>
  </si>
  <si>
    <t>1) ค่าใช้จ่ายในการประชาคมหมู่บ้านเพื่อจัดทำแผนพัฒนาสามปีฯ</t>
  </si>
  <si>
    <t>2) ค่าใช้จ่ายในการฝึกอบรมคณะกรรมการชุมชนฯ</t>
  </si>
  <si>
    <t>3) ค่าใช้จ่ายในการจัดกิจกรรมแสดงความจงรักภักดี</t>
  </si>
  <si>
    <t>4) ค่าใช้จ่ายในการอบรมพัฒนาสตรี</t>
  </si>
  <si>
    <t>5) ค่าใช้จ่ายในโครงการบำบัดทุกข์ บำรุงสุข</t>
  </si>
  <si>
    <t>6) ค่าใช้จ่ายในการจัดเก็บข้อพื้นฐานในการจัดทำแผนพัฒนาเทศบาล</t>
  </si>
  <si>
    <t>7) ค่าใช้จ่ายในการอบรมพัฒนาศักยภาพผู้สูงอายุและผู้พิการ</t>
  </si>
  <si>
    <t>8) ค่าใช้จ่ายตามโครงการผสานสายใยรักชุมชนและครอบครัว</t>
  </si>
  <si>
    <t>1) ค่าใช้จ่ายในการจัดส่งนักกีฬาเข้าร่วมการแข่งขันกีฬาเทศบาลสัมพันธ์ กีฬาภายในหน่วยงานในอำเภอโพธาราม กีฬาต่อต้านยาเสพติดฯ</t>
  </si>
  <si>
    <t>2) ค่าใช้จ่ายในการจัดงานวันเด็กแห่งชาติ</t>
  </si>
  <si>
    <t>3) ค่าใช้จ่ายในการจัดงานวันสงกรานต์</t>
  </si>
  <si>
    <t>4) ค่าใช้จ่ายในการจัดงานวันเข้าพรรษา</t>
  </si>
  <si>
    <t>งานวิชาการวางแผนและการท่องเที่ยว</t>
  </si>
  <si>
    <t>เงินช่วยเหลืองบประมาณรายจ่ายเฉพาะการประปา</t>
  </si>
  <si>
    <t>รายงานประมาณการรายจ่ายเฉพาะการ กิจการประปา</t>
  </si>
  <si>
    <t>รวมงานกิจการประปา</t>
  </si>
  <si>
    <t>รวมแผนงานการพาณิชย์</t>
  </si>
  <si>
    <t xml:space="preserve">       -</t>
  </si>
  <si>
    <t>ค่าก่อสร้างสาธารณูปโภค</t>
  </si>
  <si>
    <t>เงินเพิ่มต่างๆ ของลูกจ้างประจำ</t>
  </si>
  <si>
    <t>ค่าครุภัณฑ์กีฬา</t>
  </si>
  <si>
    <t>2) ค่าใช้จ่ายในโครงการป้องกันและควบคุมโรคติดต่อตามฤดูกาล</t>
  </si>
  <si>
    <t>6) ค่าใช้จ่ายในโครงการอบรมกลุ่มเสี่ยง</t>
  </si>
  <si>
    <t>รายจ่ายตามงานและงบรายจ่ายเฉพาะการ กิจการประปา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</si>
  <si>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</si>
  <si>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</t>
  </si>
  <si>
    <t>รวมเงินรายจ่ายอื่น</t>
  </si>
  <si>
    <t>ด้านการเศรษฐกิจ</t>
  </si>
  <si>
    <t>งบเฉพาะการ กิจการประปา</t>
  </si>
  <si>
    <t>1) โครงการปรับปรุงผิวจราจรและท่อระบายน้ำ ซอย 25 หมู่ที่ 3</t>
  </si>
  <si>
    <t xml:space="preserve"> บันทึกหลักการและเหตุผล</t>
  </si>
  <si>
    <t xml:space="preserve">  (นายพีรณัฐ  มารศรี)</t>
  </si>
  <si>
    <t>เห็นชอบ</t>
  </si>
  <si>
    <t>งบประมาณรายจ่ายทั่วไป จ่ายจากรายได้จัดเก็บเอง หมวดภาษีจัดสรร และหมวดเงิน</t>
  </si>
  <si>
    <t>รายได้จัดเก็บเอง</t>
  </si>
  <si>
    <t>ปี 2558</t>
  </si>
  <si>
    <t>อาคารต่างๆ</t>
  </si>
  <si>
    <t>5) ค่าใช้จ่ายในการอบรมเสริมสร้าง ศีลธรรมฯ</t>
  </si>
  <si>
    <t>6) ค่าใช้จ่ายในการจัดงานวันลอยกระทง</t>
  </si>
  <si>
    <t>7) ค่าใช้จ่ายในการจัดโครงการบรรพชาสามเณรภาคฤดูร้อน</t>
  </si>
  <si>
    <t>8) ค่าใช้จ่ายในการจัดกิจกรรมทางพุทธศาสนา</t>
  </si>
  <si>
    <t>9) ค่าใช้จ่ายในการจัดงานสืบสานวัฒนธรรม       ไทยวน ตำบลหนองโพ</t>
  </si>
  <si>
    <t>ค่าครุภัณฑ์ยานพาหนะและขนส่ง</t>
  </si>
  <si>
    <t>1) โครงการขยายท่อประธานจ่ายน้ำประปา ม.1</t>
  </si>
  <si>
    <t>ค่าครุภัณฑ์โรงงาน</t>
  </si>
  <si>
    <t>สมทบประกันสังคม</t>
  </si>
  <si>
    <t xml:space="preserve"> ครุภัณฑ์สำนักงาน</t>
  </si>
  <si>
    <t>3) โครงการก้าวสู่ปีใหม่อย่างปลอดภัย</t>
  </si>
  <si>
    <t>4) โครงการส่งเสริมและสนับสนุนการป้องกันและรักษาฯ</t>
  </si>
  <si>
    <t>บริหารงาน</t>
  </si>
  <si>
    <t>การรักษา</t>
  </si>
  <si>
    <t>การศึกษา</t>
  </si>
  <si>
    <t>สาธารณสุข</t>
  </si>
  <si>
    <t xml:space="preserve">สังคม </t>
  </si>
  <si>
    <t>เคหะและ</t>
  </si>
  <si>
    <t>สร้างความ</t>
  </si>
  <si>
    <t>การศาสนา</t>
  </si>
  <si>
    <t>ทั่วไป</t>
  </si>
  <si>
    <t>ความสงบ</t>
  </si>
  <si>
    <t>สงเคราะห์</t>
  </si>
  <si>
    <t>ชุมชน</t>
  </si>
  <si>
    <t>เข้มแข็ง</t>
  </si>
  <si>
    <t>วัฒนธรรม</t>
  </si>
  <si>
    <t xml:space="preserve">      งบ/หมวด/ประเภทรายจ่าย</t>
  </si>
  <si>
    <t>ภายใน</t>
  </si>
  <si>
    <t>และ</t>
  </si>
  <si>
    <t>นันทนาการ</t>
  </si>
  <si>
    <t/>
  </si>
  <si>
    <t>ค่าใช้จ่ายในการจัดการจราจร</t>
  </si>
  <si>
    <t>เงินเดือน</t>
  </si>
  <si>
    <t>ฝ่าย</t>
  </si>
  <si>
    <t>การเมือง</t>
  </si>
  <si>
    <t>ฝ่ายประจำ</t>
  </si>
  <si>
    <t>ค่าลูกจ้างประจำ</t>
  </si>
  <si>
    <t>ค่า</t>
  </si>
  <si>
    <t>ตอบแทน</t>
  </si>
  <si>
    <t>ค่าตอบแทนการปฎิบัตงานนอกเวลาราชการ</t>
  </si>
  <si>
    <t>ดำเนินการ</t>
  </si>
  <si>
    <t>ค่ารับรองและพิธีการ</t>
  </si>
  <si>
    <t>ค่าใช้จ่ายในการเดินทางราชการ</t>
  </si>
  <si>
    <t>ค่าของรางวัลหรือเงินรางวัล</t>
  </si>
  <si>
    <t>ค่าใช้จ่ายในการเลือกตั้ง</t>
  </si>
  <si>
    <t>โครงการฝึกอบรมทัศนศึกษา</t>
  </si>
  <si>
    <t>โครงการปรองดองสมานฉันท์</t>
  </si>
  <si>
    <t xml:space="preserve">ค่าวัสดุสำนักงาน  </t>
  </si>
  <si>
    <t xml:space="preserve">ค่าวัสดุไฟฟ้าและวิทยุ </t>
  </si>
  <si>
    <t xml:space="preserve">ค่าวัสดุงานบ้านงานครัว  </t>
  </si>
  <si>
    <t xml:space="preserve">ค่าวัสดุก่อสร้าง </t>
  </si>
  <si>
    <t xml:space="preserve">ค่าวัสดุยานพาหนะและขนส่ง  </t>
  </si>
  <si>
    <t>ค่าวัสดุเชื้อเพลิงและหล่อลื่น</t>
  </si>
  <si>
    <t>ค่าวัสดุการเกษตร</t>
  </si>
  <si>
    <t>ค่าวัสดุโฆษณาและเผยแพร่</t>
  </si>
  <si>
    <t xml:space="preserve">ค่าวัสดุเครื่องแต่งกาย  </t>
  </si>
  <si>
    <t>ค่าวัสดุเครื่องดับเพลิง</t>
  </si>
  <si>
    <t>ค่าวัสดุคอมพิวเตอร์</t>
  </si>
  <si>
    <t>ค่าวัสดุอื่น</t>
  </si>
  <si>
    <t xml:space="preserve">ค่าไฟฟ้า </t>
  </si>
  <si>
    <t>ค่าสาธาร</t>
  </si>
  <si>
    <t>ณูปโภค</t>
  </si>
  <si>
    <t xml:space="preserve">ค่าโทรศัพท์ </t>
  </si>
  <si>
    <t xml:space="preserve">ค่าไปรษณีย์  </t>
  </si>
  <si>
    <t>งบเงิน</t>
  </si>
  <si>
    <t>อุดหนุน</t>
  </si>
  <si>
    <t>ค่าจ้างที่ปรึกษาเพื่อศึกษา วิจัย</t>
  </si>
  <si>
    <t>อื่น</t>
  </si>
  <si>
    <t>เบี้ยยังชีพผู้ป่วยเอดส์</t>
  </si>
  <si>
    <t>เงินสมทบกองทุนบำเหน็จบำนาญ</t>
  </si>
  <si>
    <t>เงินค่าตอบแทนนายก/รองนายก</t>
  </si>
  <si>
    <t>เงินค่าตอบแทนประจำตำแหน่งนายก/รองนายก</t>
  </si>
  <si>
    <t>เงินค่าตอบแทนเลขานุการ/ที่ปรึกษา</t>
  </si>
  <si>
    <t>ค่าใช้จ่ายในการประชาสัมพันธ์</t>
  </si>
  <si>
    <t>ค่าใช้จ่ายในวันเทศบาล 24 เม.ย.</t>
  </si>
  <si>
    <t>ค่าที่ดิน</t>
  </si>
  <si>
    <t>และสิ่งก่อสร้าง</t>
  </si>
  <si>
    <t>เงินอุดหนุนอปท.</t>
  </si>
  <si>
    <t>ค่าใช้จ่ายในการฝึกอบรมทบทวนอาสาสมัครป้องกันฝ่ายพลเรือน</t>
  </si>
  <si>
    <t>ค่าใช้จ่ายในการดำเนินการอำนวยความปลอดภัยทางถนนฯ</t>
  </si>
  <si>
    <t>ค่าใช้จ่ายในโครงการพานักเรียนไปแหล่งเรียนรู้นอกสถานที่</t>
  </si>
  <si>
    <t>ค่าอาหารกลางวันศูนย์พัฒนาเด็กเล็ก</t>
  </si>
  <si>
    <t>ค่าใช้จ่ายในการพัฒนาครูผู้ดูแลเด็กและผู้ดูแลเด็กฯ</t>
  </si>
  <si>
    <t>ค่าใช้จ่ายในการจัดกิจกรรมเกี่ยวกับสภาเด็กและเยาวชน</t>
  </si>
  <si>
    <t>ค่าวัสดุวิทยาศาสตร์การแพทย์</t>
  </si>
  <si>
    <t>ค่าใช้จ่ายในโครงการควบคุมและป้องกันโรคไข้เลือดออกในชุมชน</t>
  </si>
  <si>
    <t>ค่าใช้จ่ายในโครงการสงเคราะห์ฯ</t>
  </si>
  <si>
    <t>โครงการปรับปรุงผิวจราจรและบ่อพักท่อระบายน้ำ ถนนโรงเรียนหนองโพวิทยา หมู่ที่ 9</t>
  </si>
  <si>
    <t>คชจ.ในการประชาคมหมู่บ้าน</t>
  </si>
  <si>
    <t>คชจ.ในการฝึกอบรมฯ</t>
  </si>
  <si>
    <t>คชจ.ในการจัดกิจกรรมแสดงความจงรักภักดี</t>
  </si>
  <si>
    <t>คชจ.ในการอบรมพัฒนาสตรี</t>
  </si>
  <si>
    <t>คชจ.ในการจัดเก็บข้อมูลพื้นฐาน</t>
  </si>
  <si>
    <t>คชจ.ในการอบรมพัฒนาศักยภาพ</t>
  </si>
  <si>
    <t>คชจ.ตามโครงการผสานฯ</t>
  </si>
  <si>
    <t>คชจ.ในการฝึกอบรมอาชีพฯ</t>
  </si>
  <si>
    <t>คชจ.โรคที่เกิดจากโคนม</t>
  </si>
  <si>
    <t>คชจ.โครงการบำบัดทุกข์บำรุงสุข</t>
  </si>
  <si>
    <t>คชจ.ในการจัดส่งนักกีฬาเข้าร่วมฯ</t>
  </si>
  <si>
    <t>ค่าวัสดุกีฬา</t>
  </si>
  <si>
    <t>คชจ.ในการจัดงานวันส่งท้ายปีฯ</t>
  </si>
  <si>
    <t>คชจ.ในการจัดงานวันเด็กแห่งชาติ</t>
  </si>
  <si>
    <t>คชจ.ในการอบรมเสริมสร้างฯ</t>
  </si>
  <si>
    <t>คชจ.ในการจัดงานวันลอยกระทง</t>
  </si>
  <si>
    <t>คชจ.ในการจัดกิจกรรมทางพุทธศาสนา</t>
  </si>
  <si>
    <t>คชจ.ในการจัดงานสืบสานวัฒนธรรมไทยวน</t>
  </si>
  <si>
    <t>คชจ.ในการจัดงานวันสงกรานต์</t>
  </si>
  <si>
    <t>เงินค่าตอบแทนสมาชิกสภาเทศบาล</t>
  </si>
  <si>
    <t>คชจ.ศึกษาดูงานการพัฒนา  อสม.</t>
  </si>
  <si>
    <t>คชจ.ในการฝึกอบรมโครงการ รณรงค์ให้ความรู้เรื่องโรคเอดส์</t>
  </si>
  <si>
    <t>คชจ.ในโครงการป้องกันและควบคุมโรคติดต่อตามฤดูกาล</t>
  </si>
  <si>
    <t>คชจ.ในโครงการอบรมอสม.ประจำหมู่บ้าน</t>
  </si>
  <si>
    <t>คชจ.ในโครงการส่งเสริมสุขภาวะโภชนาการและพัฒนาการของเด็ก 0-5 ปี</t>
  </si>
  <si>
    <t>คชจ.ในโครงการอบรมกลุ่มเสี่ยง</t>
  </si>
  <si>
    <t>คชจ.ในการดำเนินการโครงการด้านสุขาภิบาล</t>
  </si>
  <si>
    <t>คชจ.ในการดำเนินโครงการด้านการปลูกจิตสำนึกในการแก้ไขปัญหาขยะ</t>
  </si>
  <si>
    <t>โครงการอุดหนุนอาหารกลางวัน</t>
  </si>
  <si>
    <t>การพาณิชย์</t>
  </si>
  <si>
    <t>โครงการขยายเขตท่อประธานน้ำประปา ม.1</t>
  </si>
  <si>
    <t>ปี 2559</t>
  </si>
  <si>
    <t>ประจำปีงบประมาณ พ.ศ. 2559 ของ เทศบาลตำบลหนองโพ</t>
  </si>
  <si>
    <t>เทศบัญญัติงบประมาณรายจ่าย ประจำปีงบประมาณ พ.ศ. 2559</t>
  </si>
  <si>
    <t>เทศบัญญัติงบประมาณรายจ่ายเฉพาะการ กิจการประปา ประจำปีงบประมาณ พ.ศ. 2559</t>
  </si>
  <si>
    <t>ประจำปีงบประมาณ 2559</t>
  </si>
  <si>
    <t>ค่าธรรมเนียมจดทะเบียนพาณิชย์</t>
  </si>
  <si>
    <t>ค่าใบอนุญาตประกอบกิจการที่เป็นอันตรายต่อสุขภาพ</t>
  </si>
  <si>
    <t>ค่าใบอนุญาตจำหน่ายสินค้าในที่หรือทางสาธารณะ</t>
  </si>
  <si>
    <t>3.48</t>
  </si>
  <si>
    <t>(5.70)</t>
  </si>
  <si>
    <t>772.57</t>
  </si>
  <si>
    <t>(88.63)</t>
  </si>
  <si>
    <t>3.42</t>
  </si>
  <si>
    <t>18.85</t>
  </si>
  <si>
    <t>21.95</t>
  </si>
  <si>
    <t>19.76</t>
  </si>
  <si>
    <t>(7.40)</t>
  </si>
  <si>
    <t>(18.43)</t>
  </si>
  <si>
    <t>7.45</t>
  </si>
  <si>
    <t>7.84</t>
  </si>
  <si>
    <t>1,295.86</t>
  </si>
  <si>
    <t>75.48</t>
  </si>
  <si>
    <t>0.77</t>
  </si>
  <si>
    <t>5.87</t>
  </si>
  <si>
    <t>2.16</t>
  </si>
  <si>
    <t>30.19</t>
  </si>
  <si>
    <t>4.02</t>
  </si>
  <si>
    <t>2.60</t>
  </si>
  <si>
    <t>4.93</t>
  </si>
  <si>
    <t>4.92</t>
  </si>
  <si>
    <t>ค่าใบอนุญาตให้จัดตั้งตลาด</t>
  </si>
  <si>
    <t>ค่าครุภัณฑ์เครื่องดับเพลิง</t>
  </si>
  <si>
    <t>2) ค่าใช้จ่ายในโครงการพานักเรียนไปแหล่งเรียนรู้นอกสถานที่</t>
  </si>
  <si>
    <t>4) ค่าอาหารกลางวันศูนย์พัฒนาเด็กเล็ก</t>
  </si>
  <si>
    <t>5) ค่าใช้จ่ายในการพัฒนาครูผู้ดูแลเด็กและผู้ดูแลเด็กของศูนย์พัฒนาเด็กเล็ก</t>
  </si>
  <si>
    <t>4) ค่าใช้จ่ายในการพัฒนาศักยภาพเด็กและเยาวชนไทยก้าวสู่ประชาคอาเซียน</t>
  </si>
  <si>
    <t>1) ค่าใช้จ่ายในการจัดการจัดตั้งสภาเด็กและเยาวชนระดับตำบล</t>
  </si>
  <si>
    <t>2) ค่าใช้จ่ายในการฝึกอบรมและศึกษาดูงานเกี่ยวกับสภาเด็กและเยาวชน</t>
  </si>
  <si>
    <t>เงินอุดหนุนกิจการที่เป็นสาธารณประโยชน์</t>
  </si>
  <si>
    <t>9) ค่าใช้จ่ายในตามโครงการพลังชุมชนพัฒนาท้องถิ่น</t>
  </si>
  <si>
    <t>10) ค่าใช้จ่ายในการฝึกอบรมอาชีพให้กับประชาชน</t>
  </si>
  <si>
    <t>11) ค่าใช้จ่ายในการส่งเสริมให้ความรู้ความเข้าใจเกี่ยวกับการป้องกันรักษาโรคที่เกิดในโคนม</t>
  </si>
  <si>
    <t>12) ค่าใช้จ่ายในการดำเนินโครงการปรองดองสมานฉันท์</t>
  </si>
  <si>
    <t>1) ค่าใช้จ่ายในการทำบุญเลี้ยงพระเนื่องในเทศกาลปีใหม่</t>
  </si>
  <si>
    <t>เงินเพิ่มต่างๆของพนักงานจ้าง</t>
  </si>
  <si>
    <t>3) ค่าใช้จ่ายในการจัดกิจกรรมเพื่อพัฒนาการต่างๆของศูนย์พัฒนาเด็กเล็ก</t>
  </si>
  <si>
    <t>ค่าครุภัณฑ์การเกษตร</t>
  </si>
  <si>
    <t>2) โครงการปรับปรุงผิวจราจรถนนเลียบคลองหนองโพ หมู่ที่ 1</t>
  </si>
  <si>
    <t xml:space="preserve">3) โครงการปรับปรุงผิวจราจรและบ่อพักท่อระบายน้ำ ถนนข้างโรงเรียนหนองโพวิทยา หมู่ที่ 9 </t>
  </si>
  <si>
    <t>2,000,000-1,917,332.21=82,667.39x100/1,917,332.21=4.31</t>
  </si>
  <si>
    <t>6.77</t>
  </si>
  <si>
    <t>4) โครงการปรับปรุงผิวจราจรและบ่อพักท่อระบายน้ำ ถนนสายไผ่ล้อม หมู่ที่ 1</t>
  </si>
  <si>
    <t>5) โครงการปรับปรุงผิวจราจรและบ่อพักท่อระบายน้ำ ถนนสายซอยศูนย์วิจัย หมู่ที่ 4,9</t>
  </si>
  <si>
    <t>2) โครงการก่อสร้างระบบกรองน้ำบาดาล ม.9</t>
  </si>
  <si>
    <t>แผนงานงบกลาง  (งบช่วยเหลือกิจการประปา 991,300.-บาท)</t>
  </si>
  <si>
    <t>แผนงานการพาณิชย์  (งบช่วยเหลือกิจการประปา 991,300.-บาท)</t>
  </si>
  <si>
    <r>
      <t xml:space="preserve">               รายงานรายละเอียดประมาณการรายรับงบประมาณรายจ่ายเฉพาะการ  กิจการประปา       </t>
    </r>
    <r>
      <rPr>
        <sz val="16"/>
        <rFont val="TH SarabunPSK"/>
        <family val="2"/>
      </rPr>
      <t>119</t>
    </r>
  </si>
  <si>
    <t>ประจำปีงบประมาณ พ.ศ. 2560</t>
  </si>
  <si>
    <t>ประกอบงบประมาณรายจ่ายประจำปีงบประมาณ พ.ศ. 2560</t>
  </si>
  <si>
    <t>ปี 2560</t>
  </si>
  <si>
    <t>ปี  2560</t>
  </si>
  <si>
    <t>ประจำปีงบประมาณ 2560</t>
  </si>
  <si>
    <t>ประมาณการใกล้เคียงกับเงินอุดหนุนทั่วไปที่ได้รับในปีงบประมาณ พ.ศ. 2559</t>
  </si>
  <si>
    <t xml:space="preserve">  รายรับงบประมาณรายจ่ายเฉพาะการ  กิจการประปา                                                   </t>
  </si>
  <si>
    <t xml:space="preserve">  รายจ่ายงบประมาณรายจ่ายเฉพาะการ  กิจการประปา                                                   </t>
  </si>
  <si>
    <t>ประจำปีงบประมาณ  พ.ศ. 2561</t>
  </si>
  <si>
    <t>(สำเนา)</t>
  </si>
  <si>
    <t>บัดนี้ ถึงเวลาที่คณะผู้บริหารของเทศบาลตำบลหนองโพ จะได้เสนอร่างเทศบัญญัติงบประมาณรายจ่าย</t>
  </si>
  <si>
    <t>ประจำปีต่อสภาเทศบาลตำบลหนองโพอีกครั้งหนึ่ง ฉะนั้นในโอกาสนี้ คณะผู้บริหารของเทศบาลตำบลหนองโพ</t>
  </si>
  <si>
    <t>จึงขอชี้แจงให้ท่านประธานและสมาชิกทุกท่าน ได้ทราบถึงสถานะการคลังตลอดจนหลักการและแนวนโยบาย</t>
  </si>
  <si>
    <t>แผนงานอุตสาหกรรมและการโยธา</t>
  </si>
  <si>
    <t xml:space="preserve">งบประมาณรายจ่ายเฉพาะการ จ่ายจากรายได้ และเงินช่วยเหลือจากงบประมาณรายจ่าย                </t>
  </si>
  <si>
    <t>ให้นายกเทศมนตรีตำบลหนองโพ ปฏิบัติการเบิกจ่ายงบประมาณที่ได้รับอนุมัติให้เป็นไปตาม</t>
  </si>
  <si>
    <t>ตามระเบียบการเบิกจ่ายเงินของเทศบาลตำบลหนองโพ</t>
  </si>
  <si>
    <t xml:space="preserve">   (ลงนาม)</t>
  </si>
  <si>
    <t xml:space="preserve">งบบุคลากร  </t>
  </si>
  <si>
    <t>ประจำปีงบประมาณ พ.ศ. 2566</t>
  </si>
  <si>
    <t>งบประมาณรายจ่ายประจำปีงบประมาณ พ.ศ. 2566</t>
  </si>
  <si>
    <t>เงินฝากธนาคารทั้งสิ้น ณ วันที่ 30  กันยายน  2564</t>
  </si>
  <si>
    <t xml:space="preserve"> -</t>
  </si>
  <si>
    <t>งบประมาณรายจ่าย ประจำปีงบประมาณ พ.ศ. 2567</t>
  </si>
  <si>
    <t>เทศบัญญัติ นี้เรียกว่า เทศบัญญัติ งบประมาณรายจ่ายประจำปีงบประมาณ พ.ศ. 2567</t>
  </si>
  <si>
    <t>เทศบัญญัติ นี้ให้ใช้บังคับตั้งแต่วันที่ 1 ตุลาคม พ.ศ. 2566 เป็นต้นไป</t>
  </si>
  <si>
    <t xml:space="preserve">งบประมาณรายจ่ายประจำปีงบประมาณ พ.ศ. 2567 เป็นจำนวนรวมทั้งสิ้น </t>
  </si>
  <si>
    <t>51,000,000.00 บาท</t>
  </si>
  <si>
    <t xml:space="preserve">อุดหนุนทั่วไป เป็นจำนวนรวมทั้งสิ้น 47,950,000.00 บาท โดยแยกรายละเอียดตามแผนงานดังนี้ </t>
  </si>
  <si>
    <t>ทั่วไป เป็นจำนวนรวมทั้งสิ้น 4,150,000.00 บาท   โดยแยกรายละเอียดตามแผนงานดังนี้</t>
  </si>
  <si>
    <t>ประกอบงบประมาณรายจ่ายประจำปีงบประมาณ พ.ศ. 2567</t>
  </si>
  <si>
    <t>การดำเนินการ ในปีงบประมาณ พ.ศ. 2567 ดังต่อไปนี้</t>
  </si>
  <si>
    <t xml:space="preserve">2. การบริหารงบประมาณ  ในปีงบประมาณ พ.ศ. 2565   </t>
  </si>
  <si>
    <t>ปีงบประมาณ พ.ศ. 2565   มีรายรับจริง  3,751,281.40 บาท    มีรายจ่ายจริง    3,174,189.63   บาท</t>
  </si>
  <si>
    <t xml:space="preserve"> ในปีงบประมาณ พ.ศ. 2566 ณ วันที่  25  กรกฎาคม พ.ศ. 2566 เทศบาลตำบลหนองโพ </t>
  </si>
  <si>
    <t>มีสถานะการเงิน ดังนี้  ณ วันที่  25  กรกฎาคม พ.ศ. 2566</t>
  </si>
  <si>
    <t>ในพระราชบัญญัติเทศบาล พ.ศ. 2496 แก้ไขเพิ่มเติมถึง (ฉบับที่ 14) พ.ศ. 2562 มาตรา 65 จึงตราเทศบัญญัติ</t>
  </si>
  <si>
    <t>โดยที่เป็นการสมควรตั้งงบประมาณรายจ่ายประจำปีงบประมาณ พ.ศ. 2567 อาศัยอำนาจตามความ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</si>
</sst>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0;[Red]#,##0.00"/>
    <numFmt numFmtId="189" formatCode="#,##0.00_ ;\-#,##0.00\ "/>
  </numFmts>
  <fonts count="48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ngsana New"/>
      <family val="1"/>
    </font>
    <font>
      <sz val="28"/>
      <name val="Angsana New"/>
      <family val="1"/>
    </font>
    <font>
      <b/>
      <sz val="28"/>
      <name val="Angsana New"/>
      <family val="1"/>
    </font>
    <font>
      <sz val="20"/>
      <name val="Angsana New"/>
      <family val="1"/>
    </font>
    <font>
      <b/>
      <sz val="16"/>
      <color indexed="8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b/>
      <sz val="16"/>
      <name val="Angsana New"/>
      <family val="1"/>
    </font>
    <font>
      <b/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hadow/>
      <sz val="16"/>
      <color indexed="8"/>
      <name val="TH SarabunPSK"/>
      <family val="2"/>
    </font>
    <font>
      <b/>
      <sz val="26"/>
      <name val="TH SarabunPSK"/>
      <family val="2"/>
    </font>
    <font>
      <sz val="10"/>
      <name val="TH SarabunPSK"/>
      <family val="2"/>
    </font>
    <font>
      <b/>
      <sz val="36"/>
      <name val="TH SarabunPSK"/>
      <family val="2"/>
    </font>
    <font>
      <sz val="28"/>
      <name val="TH SarabunPSK"/>
      <family val="2"/>
    </font>
    <font>
      <b/>
      <shadow/>
      <sz val="28"/>
      <name val="TH SarabunPSK"/>
      <family val="2"/>
    </font>
    <font>
      <b/>
      <sz val="28"/>
      <name val="TH SarabunPSK"/>
      <family val="2"/>
    </font>
    <font>
      <b/>
      <shadow/>
      <sz val="20"/>
      <name val="TH SarabunPSK"/>
      <family val="2"/>
    </font>
    <font>
      <b/>
      <sz val="20"/>
      <name val="TH SarabunPSK"/>
      <family val="2"/>
    </font>
    <font>
      <sz val="20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Angsana New"/>
      <family val="1"/>
    </font>
    <font>
      <sz val="10"/>
      <name val="TH Sarabun"/>
    </font>
    <font>
      <sz val="12"/>
      <name val="Angsana New"/>
      <family val="1"/>
    </font>
    <font>
      <sz val="18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0"/>
      <name val="TH SarabunPSK"/>
      <family val="2"/>
    </font>
    <font>
      <sz val="11"/>
      <color indexed="8"/>
      <name val="Tahoma"/>
      <family val="2"/>
      <charset val="222"/>
    </font>
    <font>
      <sz val="12"/>
      <color rgb="FFFF0000"/>
      <name val="TH SarabunPSK"/>
      <family val="2"/>
    </font>
    <font>
      <sz val="16"/>
      <name val="AngsanaUPC"/>
      <family val="1"/>
      <charset val="222"/>
    </font>
    <font>
      <b/>
      <shadow/>
      <sz val="28"/>
      <color theme="1"/>
      <name val="TH SarabunPSK"/>
      <family val="2"/>
    </font>
    <font>
      <sz val="16"/>
      <color rgb="FFFF0000"/>
      <name val="Angsana New"/>
      <family val="1"/>
    </font>
    <font>
      <sz val="16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4" fillId="0" borderId="0">
      <alignment horizontal="left" vertical="top"/>
    </xf>
    <xf numFmtId="0" fontId="1" fillId="0" borderId="0"/>
    <xf numFmtId="0" fontId="42" fillId="0" borderId="0"/>
    <xf numFmtId="0" fontId="42" fillId="0" borderId="0" applyFont="0" applyFill="0" applyBorder="0" applyAlignment="0" applyProtection="0"/>
    <xf numFmtId="43" fontId="44" fillId="0" borderId="0" applyFont="0" applyFill="0" applyBorder="0" applyAlignment="0" applyProtection="0"/>
  </cellStyleXfs>
  <cellXfs count="698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  <xf numFmtId="187" fontId="9" fillId="0" borderId="0" xfId="1" applyNumberFormat="1" applyFont="1" applyBorder="1" applyAlignment="1">
      <alignment horizontal="left"/>
    </xf>
    <xf numFmtId="0" fontId="9" fillId="0" borderId="0" xfId="0" applyFont="1" applyBorder="1"/>
    <xf numFmtId="43" fontId="9" fillId="0" borderId="0" xfId="1" applyFont="1" applyBorder="1" applyAlignment="1">
      <alignment horizontal="center" vertical="top" wrapText="1"/>
    </xf>
    <xf numFmtId="43" fontId="10" fillId="0" borderId="0" xfId="1" applyFont="1" applyBorder="1" applyAlignment="1">
      <alignment horizontal="center" vertical="top" wrapText="1"/>
    </xf>
    <xf numFmtId="0" fontId="11" fillId="0" borderId="0" xfId="0" applyFont="1"/>
    <xf numFmtId="0" fontId="9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43" fontId="9" fillId="0" borderId="14" xfId="1" applyFont="1" applyBorder="1" applyAlignment="1">
      <alignment vertical="top"/>
    </xf>
    <xf numFmtId="0" fontId="11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43" fontId="9" fillId="0" borderId="0" xfId="1" applyFont="1" applyAlignment="1">
      <alignment vertical="top"/>
    </xf>
    <xf numFmtId="0" fontId="9" fillId="0" borderId="0" xfId="0" applyFont="1" applyFill="1" applyAlignment="1">
      <alignment vertical="top"/>
    </xf>
    <xf numFmtId="0" fontId="11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11" fillId="0" borderId="0" xfId="0" applyFont="1" applyBorder="1"/>
    <xf numFmtId="187" fontId="9" fillId="0" borderId="0" xfId="1" applyNumberFormat="1" applyFont="1" applyAlignment="1">
      <alignment vertical="top"/>
    </xf>
    <xf numFmtId="0" fontId="9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43" fontId="9" fillId="0" borderId="0" xfId="1" applyFont="1" applyAlignment="1">
      <alignment vertical="top" wrapText="1"/>
    </xf>
    <xf numFmtId="187" fontId="9" fillId="0" borderId="0" xfId="1" applyNumberFormat="1" applyFont="1" applyAlignment="1">
      <alignment horizontal="center" vertical="top"/>
    </xf>
    <xf numFmtId="0" fontId="11" fillId="0" borderId="0" xfId="0" applyFont="1" applyFill="1" applyAlignment="1">
      <alignment vertical="top"/>
    </xf>
    <xf numFmtId="43" fontId="9" fillId="0" borderId="0" xfId="1" applyFont="1" applyAlignment="1">
      <alignment horizontal="right" vertical="top"/>
    </xf>
    <xf numFmtId="49" fontId="9" fillId="0" borderId="0" xfId="1" applyNumberFormat="1" applyFont="1" applyFill="1" applyAlignment="1">
      <alignment vertical="top" wrapText="1"/>
    </xf>
    <xf numFmtId="43" fontId="9" fillId="0" borderId="0" xfId="1" applyFont="1" applyAlignment="1">
      <alignment horizontal="left" vertical="top"/>
    </xf>
    <xf numFmtId="188" fontId="9" fillId="0" borderId="0" xfId="0" applyNumberFormat="1" applyFont="1"/>
    <xf numFmtId="0" fontId="0" fillId="2" borderId="0" xfId="0" applyFill="1"/>
    <xf numFmtId="0" fontId="0" fillId="0" borderId="0" xfId="0" applyBorder="1"/>
    <xf numFmtId="43" fontId="11" fillId="0" borderId="1" xfId="1" applyFont="1" applyBorder="1" applyAlignment="1">
      <alignment horizontal="left" vertical="top"/>
    </xf>
    <xf numFmtId="0" fontId="12" fillId="0" borderId="0" xfId="0" applyFont="1"/>
    <xf numFmtId="0" fontId="0" fillId="0" borderId="0" xfId="0" applyFill="1"/>
    <xf numFmtId="0" fontId="1" fillId="0" borderId="0" xfId="0" applyFont="1"/>
    <xf numFmtId="0" fontId="9" fillId="0" borderId="0" xfId="0" applyFont="1" applyFill="1" applyBorder="1" applyAlignment="1">
      <alignment vertical="top"/>
    </xf>
    <xf numFmtId="0" fontId="9" fillId="0" borderId="0" xfId="0" applyFont="1" applyAlignment="1">
      <alignment horizontal="center" vertical="top" wrapText="1"/>
    </xf>
    <xf numFmtId="187" fontId="9" fillId="0" borderId="0" xfId="0" applyNumberFormat="1" applyFont="1" applyAlignment="1">
      <alignment vertical="top"/>
    </xf>
    <xf numFmtId="0" fontId="9" fillId="0" borderId="0" xfId="0" applyFont="1" applyBorder="1" applyAlignment="1">
      <alignment vertical="top"/>
    </xf>
    <xf numFmtId="0" fontId="11" fillId="0" borderId="0" xfId="0" applyFont="1" applyFill="1" applyBorder="1" applyAlignment="1">
      <alignment vertical="top"/>
    </xf>
    <xf numFmtId="43" fontId="9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/>
    <xf numFmtId="0" fontId="13" fillId="5" borderId="1" xfId="0" applyFont="1" applyFill="1" applyBorder="1" applyAlignment="1">
      <alignment horizontal="center"/>
    </xf>
    <xf numFmtId="0" fontId="14" fillId="0" borderId="4" xfId="0" applyFont="1" applyBorder="1"/>
    <xf numFmtId="0" fontId="14" fillId="0" borderId="13" xfId="0" applyFont="1" applyBorder="1"/>
    <xf numFmtId="0" fontId="14" fillId="0" borderId="15" xfId="0" applyFont="1" applyBorder="1" applyAlignment="1">
      <alignment horizontal="left" vertical="top" wrapText="1"/>
    </xf>
    <xf numFmtId="187" fontId="14" fillId="0" borderId="1" xfId="1" applyNumberFormat="1" applyFont="1" applyBorder="1" applyAlignment="1">
      <alignment horizontal="center" vertical="top" wrapText="1"/>
    </xf>
    <xf numFmtId="187" fontId="14" fillId="0" borderId="1" xfId="1" applyNumberFormat="1" applyFont="1" applyBorder="1"/>
    <xf numFmtId="0" fontId="14" fillId="0" borderId="8" xfId="0" applyFont="1" applyBorder="1"/>
    <xf numFmtId="0" fontId="14" fillId="0" borderId="5" xfId="0" applyFont="1" applyBorder="1" applyAlignment="1">
      <alignment horizontal="left" vertical="top" wrapText="1"/>
    </xf>
    <xf numFmtId="187" fontId="14" fillId="0" borderId="2" xfId="1" applyNumberFormat="1" applyFont="1" applyBorder="1"/>
    <xf numFmtId="187" fontId="13" fillId="0" borderId="1" xfId="1" applyNumberFormat="1" applyFont="1" applyBorder="1"/>
    <xf numFmtId="0" fontId="15" fillId="0" borderId="0" xfId="0" applyFont="1" applyAlignment="1">
      <alignment horizontal="center" vertical="top"/>
    </xf>
    <xf numFmtId="43" fontId="15" fillId="0" borderId="0" xfId="1" applyFont="1" applyAlignment="1">
      <alignment horizontal="center" vertical="top"/>
    </xf>
    <xf numFmtId="43" fontId="13" fillId="0" borderId="13" xfId="1" applyFont="1" applyBorder="1" applyAlignment="1">
      <alignment vertical="top"/>
    </xf>
    <xf numFmtId="43" fontId="14" fillId="0" borderId="14" xfId="1" applyFont="1" applyBorder="1" applyAlignment="1">
      <alignment vertical="top"/>
    </xf>
    <xf numFmtId="43" fontId="14" fillId="0" borderId="15" xfId="1" applyFont="1" applyBorder="1" applyAlignment="1">
      <alignment vertical="top"/>
    </xf>
    <xf numFmtId="43" fontId="13" fillId="0" borderId="4" xfId="1" applyFont="1" applyBorder="1" applyAlignment="1">
      <alignment horizontal="center" vertical="top" wrapText="1"/>
    </xf>
    <xf numFmtId="43" fontId="14" fillId="0" borderId="13" xfId="1" applyFont="1" applyBorder="1" applyAlignment="1">
      <alignment vertical="top"/>
    </xf>
    <xf numFmtId="43" fontId="14" fillId="0" borderId="15" xfId="1" applyFont="1" applyBorder="1" applyAlignment="1">
      <alignment vertical="top" wrapText="1"/>
    </xf>
    <xf numFmtId="43" fontId="14" fillId="0" borderId="1" xfId="1" applyFont="1" applyBorder="1" applyAlignment="1">
      <alignment horizontal="right" vertical="top" wrapText="1"/>
    </xf>
    <xf numFmtId="43" fontId="14" fillId="0" borderId="14" xfId="1" applyFont="1" applyBorder="1" applyAlignment="1">
      <alignment horizontal="left" vertical="top"/>
    </xf>
    <xf numFmtId="43" fontId="13" fillId="0" borderId="14" xfId="1" applyFont="1" applyBorder="1" applyAlignment="1">
      <alignment horizontal="left" vertical="top"/>
    </xf>
    <xf numFmtId="43" fontId="13" fillId="0" borderId="15" xfId="1" applyFont="1" applyBorder="1" applyAlignment="1">
      <alignment horizontal="right" vertical="top"/>
    </xf>
    <xf numFmtId="43" fontId="13" fillId="0" borderId="1" xfId="1" applyFont="1" applyBorder="1" applyAlignment="1">
      <alignment horizontal="right" vertical="top" wrapText="1"/>
    </xf>
    <xf numFmtId="43" fontId="14" fillId="0" borderId="15" xfId="1" applyFont="1" applyBorder="1" applyAlignment="1">
      <alignment horizontal="left" vertical="top"/>
    </xf>
    <xf numFmtId="0" fontId="14" fillId="0" borderId="14" xfId="0" applyFont="1" applyBorder="1" applyAlignment="1">
      <alignment horizontal="right" vertical="top"/>
    </xf>
    <xf numFmtId="0" fontId="14" fillId="0" borderId="13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43" fontId="13" fillId="0" borderId="14" xfId="1" applyFont="1" applyBorder="1" applyAlignment="1">
      <alignment vertical="top"/>
    </xf>
    <xf numFmtId="0" fontId="14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43" fontId="14" fillId="0" borderId="0" xfId="1" applyFont="1" applyAlignment="1">
      <alignment vertical="top"/>
    </xf>
    <xf numFmtId="43" fontId="13" fillId="0" borderId="11" xfId="1" applyFont="1" applyFill="1" applyBorder="1" applyAlignment="1">
      <alignment vertical="top"/>
    </xf>
    <xf numFmtId="43" fontId="14" fillId="0" borderId="12" xfId="1" applyFont="1" applyFill="1" applyBorder="1" applyAlignment="1">
      <alignment horizontal="center" vertical="top"/>
    </xf>
    <xf numFmtId="43" fontId="14" fillId="0" borderId="7" xfId="1" applyFont="1" applyFill="1" applyBorder="1" applyAlignment="1">
      <alignment horizontal="center" vertical="top"/>
    </xf>
    <xf numFmtId="43" fontId="13" fillId="0" borderId="4" xfId="1" applyFont="1" applyFill="1" applyBorder="1" applyAlignment="1">
      <alignment horizontal="center" vertical="top" wrapText="1"/>
    </xf>
    <xf numFmtId="43" fontId="14" fillId="0" borderId="11" xfId="1" applyFont="1" applyBorder="1" applyAlignment="1">
      <alignment vertical="top"/>
    </xf>
    <xf numFmtId="43" fontId="14" fillId="0" borderId="12" xfId="1" applyFont="1" applyBorder="1" applyAlignment="1">
      <alignment vertical="top"/>
    </xf>
    <xf numFmtId="43" fontId="14" fillId="0" borderId="7" xfId="1" applyFont="1" applyBorder="1" applyAlignment="1">
      <alignment horizontal="left" vertical="top"/>
    </xf>
    <xf numFmtId="43" fontId="16" fillId="0" borderId="4" xfId="1" applyFont="1" applyBorder="1" applyAlignment="1">
      <alignment horizontal="center" vertical="top"/>
    </xf>
    <xf numFmtId="43" fontId="14" fillId="0" borderId="1" xfId="1" applyFont="1" applyBorder="1" applyAlignment="1">
      <alignment horizontal="center" vertical="top"/>
    </xf>
    <xf numFmtId="0" fontId="14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0" fontId="16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7" fillId="0" borderId="0" xfId="0" applyFont="1" applyAlignment="1"/>
    <xf numFmtId="187" fontId="14" fillId="0" borderId="0" xfId="1" applyNumberFormat="1" applyFont="1" applyAlignment="1">
      <alignment horizontal="left"/>
    </xf>
    <xf numFmtId="187" fontId="16" fillId="0" borderId="0" xfId="1" applyNumberFormat="1" applyFont="1" applyAlignment="1">
      <alignment horizontal="left"/>
    </xf>
    <xf numFmtId="43" fontId="14" fillId="0" borderId="0" xfId="1" applyFont="1" applyAlignment="1">
      <alignment horizontal="right"/>
    </xf>
    <xf numFmtId="187" fontId="14" fillId="0" borderId="0" xfId="1" applyNumberFormat="1" applyFont="1"/>
    <xf numFmtId="0" fontId="13" fillId="0" borderId="0" xfId="0" applyFont="1" applyAlignment="1"/>
    <xf numFmtId="0" fontId="14" fillId="0" borderId="0" xfId="0" applyFont="1" applyAlignment="1"/>
    <xf numFmtId="43" fontId="16" fillId="0" borderId="0" xfId="1" applyFont="1" applyAlignme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" fontId="14" fillId="0" borderId="0" xfId="0" applyNumberFormat="1" applyFont="1"/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/>
    <xf numFmtId="43" fontId="13" fillId="0" borderId="0" xfId="1" applyFont="1" applyAlignment="1">
      <alignment vertical="top"/>
    </xf>
    <xf numFmtId="187" fontId="14" fillId="0" borderId="0" xfId="1" applyNumberFormat="1" applyFont="1" applyAlignment="1">
      <alignment vertical="top"/>
    </xf>
    <xf numFmtId="0" fontId="15" fillId="0" borderId="13" xfId="0" applyFont="1" applyBorder="1" applyAlignment="1">
      <alignment vertical="top"/>
    </xf>
    <xf numFmtId="0" fontId="13" fillId="0" borderId="15" xfId="0" applyFont="1" applyBorder="1" applyAlignment="1">
      <alignment vertical="top"/>
    </xf>
    <xf numFmtId="187" fontId="13" fillId="0" borderId="1" xfId="1" applyNumberFormat="1" applyFont="1" applyBorder="1" applyAlignment="1">
      <alignment vertical="top"/>
    </xf>
    <xf numFmtId="0" fontId="13" fillId="0" borderId="0" xfId="0" applyFont="1" applyAlignment="1">
      <alignment vertical="top"/>
    </xf>
    <xf numFmtId="0" fontId="16" fillId="0" borderId="13" xfId="0" applyFont="1" applyBorder="1" applyAlignment="1">
      <alignment vertical="top"/>
    </xf>
    <xf numFmtId="187" fontId="14" fillId="0" borderId="1" xfId="1" applyNumberFormat="1" applyFont="1" applyBorder="1" applyAlignment="1">
      <alignment vertical="top"/>
    </xf>
    <xf numFmtId="0" fontId="13" fillId="0" borderId="13" xfId="0" applyFont="1" applyBorder="1" applyAlignment="1">
      <alignment vertical="top"/>
    </xf>
    <xf numFmtId="187" fontId="14" fillId="0" borderId="1" xfId="1" applyNumberFormat="1" applyFont="1" applyBorder="1" applyAlignment="1">
      <alignment horizontal="right" vertical="top"/>
    </xf>
    <xf numFmtId="0" fontId="13" fillId="0" borderId="13" xfId="0" applyFont="1" applyBorder="1" applyAlignment="1">
      <alignment horizontal="left" vertical="top"/>
    </xf>
    <xf numFmtId="0" fontId="14" fillId="0" borderId="13" xfId="0" applyFont="1" applyBorder="1" applyAlignment="1">
      <alignment horizontal="left" vertical="top"/>
    </xf>
    <xf numFmtId="187" fontId="13" fillId="0" borderId="1" xfId="1" applyNumberFormat="1" applyFont="1" applyBorder="1" applyAlignment="1">
      <alignment horizontal="right" vertical="top"/>
    </xf>
    <xf numFmtId="0" fontId="13" fillId="0" borderId="15" xfId="0" applyFont="1" applyBorder="1" applyAlignment="1">
      <alignment horizontal="right" vertical="top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right" vertical="top"/>
    </xf>
    <xf numFmtId="187" fontId="13" fillId="0" borderId="0" xfId="1" applyNumberFormat="1" applyFont="1" applyBorder="1" applyAlignment="1">
      <alignment vertical="top"/>
    </xf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14" xfId="0" applyFont="1" applyBorder="1" applyAlignment="1"/>
    <xf numFmtId="0" fontId="14" fillId="0" borderId="14" xfId="0" applyFont="1" applyBorder="1"/>
    <xf numFmtId="0" fontId="14" fillId="0" borderId="15" xfId="0" applyFont="1" applyBorder="1"/>
    <xf numFmtId="43" fontId="14" fillId="0" borderId="13" xfId="1" applyFont="1" applyBorder="1" applyAlignment="1"/>
    <xf numFmtId="43" fontId="16" fillId="0" borderId="14" xfId="1" applyFont="1" applyBorder="1" applyAlignment="1">
      <alignment horizontal="center" vertical="top"/>
    </xf>
    <xf numFmtId="43" fontId="16" fillId="0" borderId="14" xfId="1" applyFont="1" applyBorder="1" applyAlignment="1">
      <alignment horizontal="right" vertical="top"/>
    </xf>
    <xf numFmtId="43" fontId="14" fillId="0" borderId="14" xfId="1" applyFont="1" applyBorder="1" applyAlignment="1">
      <alignment horizontal="right" vertical="top"/>
    </xf>
    <xf numFmtId="43" fontId="14" fillId="0" borderId="14" xfId="1" applyFont="1" applyBorder="1" applyAlignment="1">
      <alignment horizontal="center" vertical="top"/>
    </xf>
    <xf numFmtId="43" fontId="13" fillId="0" borderId="0" xfId="1" applyFont="1" applyBorder="1" applyAlignment="1">
      <alignment horizontal="right"/>
    </xf>
    <xf numFmtId="187" fontId="13" fillId="0" borderId="0" xfId="1" applyNumberFormat="1" applyFont="1" applyBorder="1" applyAlignment="1">
      <alignment horizontal="center"/>
    </xf>
    <xf numFmtId="43" fontId="14" fillId="0" borderId="13" xfId="1" applyFont="1" applyBorder="1"/>
    <xf numFmtId="0" fontId="14" fillId="0" borderId="14" xfId="0" applyFont="1" applyBorder="1" applyAlignment="1">
      <alignment horizontal="left"/>
    </xf>
    <xf numFmtId="43" fontId="16" fillId="0" borderId="13" xfId="1" applyFont="1" applyBorder="1"/>
    <xf numFmtId="43" fontId="13" fillId="0" borderId="0" xfId="1" applyFont="1" applyBorder="1" applyAlignment="1">
      <alignment horizontal="right" wrapText="1"/>
    </xf>
    <xf numFmtId="0" fontId="14" fillId="0" borderId="0" xfId="0" applyFont="1" applyAlignment="1">
      <alignment horizontal="right"/>
    </xf>
    <xf numFmtId="187" fontId="14" fillId="0" borderId="0" xfId="1" applyNumberFormat="1" applyFont="1" applyAlignment="1">
      <alignment horizontal="center"/>
    </xf>
    <xf numFmtId="0" fontId="14" fillId="0" borderId="0" xfId="0" applyFont="1" applyBorder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 wrapText="1"/>
    </xf>
    <xf numFmtId="187" fontId="13" fillId="0" borderId="0" xfId="0" applyNumberFormat="1" applyFont="1" applyAlignment="1">
      <alignment vertical="top" wrapText="1"/>
    </xf>
    <xf numFmtId="187" fontId="13" fillId="0" borderId="0" xfId="1" applyNumberFormat="1" applyFont="1" applyAlignment="1">
      <alignment horizontal="center" vertical="top"/>
    </xf>
    <xf numFmtId="187" fontId="14" fillId="0" borderId="0" xfId="1" applyNumberFormat="1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43" fontId="14" fillId="0" borderId="0" xfId="1" applyFont="1" applyAlignment="1">
      <alignment vertical="top" wrapText="1"/>
    </xf>
    <xf numFmtId="43" fontId="14" fillId="0" borderId="0" xfId="1" applyFont="1" applyAlignment="1">
      <alignment horizontal="left" vertical="top" wrapText="1"/>
    </xf>
    <xf numFmtId="43" fontId="13" fillId="0" borderId="0" xfId="1" applyFont="1" applyAlignment="1">
      <alignment horizontal="left" vertical="top" wrapText="1"/>
    </xf>
    <xf numFmtId="43" fontId="13" fillId="0" borderId="15" xfId="1" applyFont="1" applyBorder="1" applyAlignment="1">
      <alignment horizontal="left" vertical="top"/>
    </xf>
    <xf numFmtId="0" fontId="16" fillId="0" borderId="0" xfId="0" applyFont="1" applyFill="1" applyAlignment="1">
      <alignment horizontal="center" vertical="top"/>
    </xf>
    <xf numFmtId="43" fontId="13" fillId="7" borderId="2" xfId="1" applyFont="1" applyFill="1" applyBorder="1" applyAlignment="1">
      <alignment horizontal="center" vertical="top" wrapText="1"/>
    </xf>
    <xf numFmtId="43" fontId="13" fillId="7" borderId="4" xfId="1" applyFont="1" applyFill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43" fontId="14" fillId="0" borderId="0" xfId="1" applyFont="1" applyBorder="1" applyAlignment="1">
      <alignment vertical="top"/>
    </xf>
    <xf numFmtId="43" fontId="13" fillId="0" borderId="0" xfId="1" applyFont="1" applyBorder="1" applyAlignment="1">
      <alignment vertical="top"/>
    </xf>
    <xf numFmtId="43" fontId="13" fillId="0" borderId="1" xfId="1" applyFont="1" applyBorder="1" applyAlignment="1">
      <alignment horizontal="right" vertical="top"/>
    </xf>
    <xf numFmtId="43" fontId="31" fillId="0" borderId="14" xfId="1" applyFont="1" applyBorder="1" applyAlignment="1">
      <alignment vertical="top"/>
    </xf>
    <xf numFmtId="43" fontId="16" fillId="0" borderId="7" xfId="1" applyFont="1" applyBorder="1" applyAlignment="1">
      <alignment horizontal="center" vertical="top"/>
    </xf>
    <xf numFmtId="43" fontId="14" fillId="0" borderId="5" xfId="1" applyFont="1" applyBorder="1" applyAlignment="1">
      <alignment vertical="top"/>
    </xf>
    <xf numFmtId="43" fontId="14" fillId="0" borderId="7" xfId="1" applyFont="1" applyBorder="1" applyAlignment="1">
      <alignment vertical="top"/>
    </xf>
    <xf numFmtId="43" fontId="16" fillId="0" borderId="9" xfId="1" applyFont="1" applyBorder="1" applyAlignment="1">
      <alignment vertical="top"/>
    </xf>
    <xf numFmtId="43" fontId="16" fillId="0" borderId="12" xfId="1" applyFont="1" applyBorder="1" applyAlignment="1">
      <alignment vertical="top"/>
    </xf>
    <xf numFmtId="43" fontId="14" fillId="0" borderId="8" xfId="1" applyFont="1" applyBorder="1" applyAlignment="1">
      <alignment vertical="top"/>
    </xf>
    <xf numFmtId="43" fontId="14" fillId="0" borderId="9" xfId="1" applyFont="1" applyBorder="1" applyAlignment="1">
      <alignment vertical="top"/>
    </xf>
    <xf numFmtId="0" fontId="11" fillId="0" borderId="0" xfId="0" applyFont="1" applyBorder="1" applyAlignment="1">
      <alignment vertical="top"/>
    </xf>
    <xf numFmtId="43" fontId="13" fillId="0" borderId="9" xfId="1" applyFont="1" applyBorder="1" applyAlignment="1">
      <alignment vertical="top"/>
    </xf>
    <xf numFmtId="43" fontId="13" fillId="0" borderId="9" xfId="1" applyFont="1" applyBorder="1" applyAlignment="1">
      <alignment horizontal="center" vertical="top"/>
    </xf>
    <xf numFmtId="43" fontId="13" fillId="0" borderId="9" xfId="1" applyFont="1" applyBorder="1" applyAlignment="1">
      <alignment horizontal="right" vertical="top" wrapText="1"/>
    </xf>
    <xf numFmtId="0" fontId="15" fillId="0" borderId="0" xfId="0" applyFont="1" applyAlignment="1">
      <alignment horizontal="left" vertical="top"/>
    </xf>
    <xf numFmtId="43" fontId="32" fillId="0" borderId="15" xfId="1" applyFont="1" applyBorder="1" applyAlignment="1">
      <alignment vertical="top" wrapText="1"/>
    </xf>
    <xf numFmtId="43" fontId="14" fillId="0" borderId="0" xfId="1" applyFont="1" applyBorder="1" applyAlignment="1">
      <alignment horizontal="right" vertical="top" wrapText="1"/>
    </xf>
    <xf numFmtId="43" fontId="14" fillId="0" borderId="0" xfId="1" applyFont="1" applyBorder="1" applyAlignment="1">
      <alignment horizontal="left" vertical="top"/>
    </xf>
    <xf numFmtId="43" fontId="13" fillId="0" borderId="0" xfId="1" applyFont="1" applyBorder="1" applyAlignment="1">
      <alignment horizontal="right" vertical="top"/>
    </xf>
    <xf numFmtId="43" fontId="16" fillId="0" borderId="0" xfId="1" applyFont="1" applyBorder="1" applyAlignment="1">
      <alignment horizontal="center" vertical="top"/>
    </xf>
    <xf numFmtId="43" fontId="16" fillId="0" borderId="0" xfId="1" applyNumberFormat="1" applyFont="1" applyBorder="1" applyAlignment="1">
      <alignment horizontal="center" vertical="top"/>
    </xf>
    <xf numFmtId="43" fontId="16" fillId="0" borderId="0" xfId="1" applyFont="1" applyBorder="1" applyAlignment="1">
      <alignment vertical="top"/>
    </xf>
    <xf numFmtId="43" fontId="14" fillId="0" borderId="0" xfId="1" applyNumberFormat="1" applyFont="1" applyBorder="1" applyAlignment="1">
      <alignment horizontal="center" vertical="top"/>
    </xf>
    <xf numFmtId="43" fontId="16" fillId="0" borderId="0" xfId="1" applyNumberFormat="1" applyFont="1" applyBorder="1" applyAlignment="1">
      <alignment horizontal="right" vertical="top"/>
    </xf>
    <xf numFmtId="43" fontId="14" fillId="0" borderId="0" xfId="1" applyFont="1" applyBorder="1" applyAlignment="1">
      <alignment horizontal="center" vertical="top"/>
    </xf>
    <xf numFmtId="0" fontId="31" fillId="0" borderId="14" xfId="0" applyFont="1" applyBorder="1"/>
    <xf numFmtId="0" fontId="31" fillId="0" borderId="15" xfId="0" applyFont="1" applyBorder="1"/>
    <xf numFmtId="0" fontId="15" fillId="0" borderId="0" xfId="0" applyFont="1" applyAlignment="1">
      <alignment vertical="top"/>
    </xf>
    <xf numFmtId="0" fontId="33" fillId="0" borderId="0" xfId="0" applyFont="1" applyAlignment="1">
      <alignment vertical="top"/>
    </xf>
    <xf numFmtId="43" fontId="33" fillId="0" borderId="0" xfId="1" applyFont="1" applyAlignment="1">
      <alignment vertical="top"/>
    </xf>
    <xf numFmtId="0" fontId="32" fillId="4" borderId="11" xfId="0" applyFont="1" applyFill="1" applyBorder="1" applyAlignment="1">
      <alignment vertical="top"/>
    </xf>
    <xf numFmtId="0" fontId="32" fillId="4" borderId="12" xfId="0" applyFont="1" applyFill="1" applyBorder="1" applyAlignment="1">
      <alignment vertical="top"/>
    </xf>
    <xf numFmtId="43" fontId="28" fillId="4" borderId="1" xfId="1" applyFont="1" applyFill="1" applyBorder="1" applyAlignment="1">
      <alignment horizontal="center" vertical="top" wrapText="1"/>
    </xf>
    <xf numFmtId="43" fontId="28" fillId="0" borderId="13" xfId="1" applyFont="1" applyBorder="1" applyAlignment="1">
      <alignment vertical="top"/>
    </xf>
    <xf numFmtId="43" fontId="28" fillId="0" borderId="14" xfId="1" applyFont="1" applyBorder="1" applyAlignment="1">
      <alignment vertical="top" wrapText="1"/>
    </xf>
    <xf numFmtId="43" fontId="28" fillId="0" borderId="1" xfId="1" applyFont="1" applyBorder="1" applyAlignment="1">
      <alignment horizontal="right" vertical="top" wrapText="1"/>
    </xf>
    <xf numFmtId="43" fontId="32" fillId="0" borderId="13" xfId="1" applyFont="1" applyBorder="1" applyAlignment="1">
      <alignment vertical="top"/>
    </xf>
    <xf numFmtId="43" fontId="32" fillId="0" borderId="14" xfId="1" applyFont="1" applyBorder="1" applyAlignment="1">
      <alignment vertical="top" wrapText="1"/>
    </xf>
    <xf numFmtId="43" fontId="32" fillId="0" borderId="1" xfId="1" applyFont="1" applyBorder="1" applyAlignment="1">
      <alignment horizontal="right" vertical="top" wrapText="1"/>
    </xf>
    <xf numFmtId="43" fontId="32" fillId="0" borderId="1" xfId="1" applyFont="1" applyBorder="1" applyAlignment="1">
      <alignment vertical="top"/>
    </xf>
    <xf numFmtId="43" fontId="28" fillId="0" borderId="14" xfId="1" applyFont="1" applyBorder="1" applyAlignment="1">
      <alignment horizontal="right" vertical="top" wrapText="1"/>
    </xf>
    <xf numFmtId="43" fontId="28" fillId="0" borderId="1" xfId="1" applyFont="1" applyBorder="1" applyAlignment="1">
      <alignment horizontal="center" vertical="top" wrapText="1"/>
    </xf>
    <xf numFmtId="43" fontId="32" fillId="0" borderId="14" xfId="1" applyFont="1" applyBorder="1" applyAlignment="1">
      <alignment horizontal="left" vertical="top" wrapText="1"/>
    </xf>
    <xf numFmtId="43" fontId="28" fillId="0" borderId="15" xfId="1" applyFont="1" applyBorder="1" applyAlignment="1">
      <alignment vertical="top" wrapText="1"/>
    </xf>
    <xf numFmtId="43" fontId="32" fillId="0" borderId="13" xfId="1" applyFont="1" applyBorder="1" applyAlignment="1">
      <alignment horizontal="left" vertical="top"/>
    </xf>
    <xf numFmtId="0" fontId="28" fillId="0" borderId="10" xfId="0" applyFont="1" applyBorder="1" applyAlignment="1">
      <alignment vertical="top"/>
    </xf>
    <xf numFmtId="0" fontId="32" fillId="0" borderId="15" xfId="0" applyFont="1" applyBorder="1" applyAlignment="1">
      <alignment vertical="top" wrapText="1"/>
    </xf>
    <xf numFmtId="43" fontId="32" fillId="0" borderId="15" xfId="1" applyFont="1" applyBorder="1" applyAlignment="1">
      <alignment horizontal="left" vertical="top" wrapText="1"/>
    </xf>
    <xf numFmtId="43" fontId="28" fillId="0" borderId="15" xfId="1" applyFont="1" applyBorder="1" applyAlignment="1">
      <alignment horizontal="left" vertical="top" wrapText="1"/>
    </xf>
    <xf numFmtId="43" fontId="28" fillId="0" borderId="1" xfId="1" applyFont="1" applyBorder="1" applyAlignment="1">
      <alignment vertical="top"/>
    </xf>
    <xf numFmtId="0" fontId="32" fillId="0" borderId="0" xfId="0" applyFont="1" applyBorder="1" applyAlignment="1">
      <alignment vertical="top" wrapText="1"/>
    </xf>
    <xf numFmtId="43" fontId="28" fillId="0" borderId="13" xfId="1" applyFont="1" applyBorder="1" applyAlignment="1">
      <alignment vertical="top" wrapText="1"/>
    </xf>
    <xf numFmtId="43" fontId="28" fillId="0" borderId="1" xfId="1" applyFont="1" applyBorder="1" applyAlignment="1">
      <alignment horizontal="right" vertical="top"/>
    </xf>
    <xf numFmtId="43" fontId="28" fillId="0" borderId="0" xfId="1" applyFont="1" applyBorder="1" applyAlignment="1">
      <alignment vertical="top"/>
    </xf>
    <xf numFmtId="43" fontId="28" fillId="0" borderId="0" xfId="1" applyFont="1" applyBorder="1" applyAlignment="1">
      <alignment horizontal="right" vertical="top" wrapText="1"/>
    </xf>
    <xf numFmtId="43" fontId="28" fillId="0" borderId="0" xfId="1" applyFont="1" applyBorder="1" applyAlignment="1">
      <alignment horizontal="center" vertical="top" wrapText="1"/>
    </xf>
    <xf numFmtId="43" fontId="28" fillId="0" borderId="15" xfId="1" applyFont="1" applyBorder="1" applyAlignment="1">
      <alignment horizontal="right" vertical="top" wrapText="1"/>
    </xf>
    <xf numFmtId="43" fontId="32" fillId="0" borderId="0" xfId="1" applyFont="1" applyBorder="1" applyAlignment="1">
      <alignment vertical="top"/>
    </xf>
    <xf numFmtId="43" fontId="28" fillId="0" borderId="0" xfId="1" applyFont="1" applyBorder="1" applyAlignment="1">
      <alignment horizontal="right" vertical="top"/>
    </xf>
    <xf numFmtId="49" fontId="32" fillId="0" borderId="1" xfId="1" applyNumberFormat="1" applyFont="1" applyBorder="1" applyAlignment="1">
      <alignment horizontal="right" vertical="top"/>
    </xf>
    <xf numFmtId="0" fontId="14" fillId="0" borderId="14" xfId="0" applyFont="1" applyBorder="1" applyAlignment="1">
      <alignment vertical="top"/>
    </xf>
    <xf numFmtId="0" fontId="13" fillId="0" borderId="13" xfId="0" applyFont="1" applyFill="1" applyBorder="1" applyAlignment="1">
      <alignment vertical="top"/>
    </xf>
    <xf numFmtId="0" fontId="14" fillId="0" borderId="14" xfId="0" applyFont="1" applyFill="1" applyBorder="1" applyAlignment="1">
      <alignment vertical="top"/>
    </xf>
    <xf numFmtId="49" fontId="14" fillId="0" borderId="15" xfId="1" applyNumberFormat="1" applyFont="1" applyFill="1" applyBorder="1" applyAlignment="1">
      <alignment vertical="top" wrapText="1"/>
    </xf>
    <xf numFmtId="43" fontId="14" fillId="0" borderId="4" xfId="1" applyFont="1" applyBorder="1" applyAlignment="1">
      <alignment horizontal="right" vertical="top"/>
    </xf>
    <xf numFmtId="43" fontId="14" fillId="0" borderId="4" xfId="1" applyFont="1" applyBorder="1" applyAlignment="1">
      <alignment vertical="top"/>
    </xf>
    <xf numFmtId="43" fontId="14" fillId="0" borderId="1" xfId="1" applyFont="1" applyBorder="1" applyAlignment="1">
      <alignment vertical="top"/>
    </xf>
    <xf numFmtId="0" fontId="14" fillId="0" borderId="14" xfId="0" applyFont="1" applyBorder="1" applyAlignment="1">
      <alignment horizontal="center" vertical="top"/>
    </xf>
    <xf numFmtId="49" fontId="14" fillId="0" borderId="14" xfId="1" applyNumberFormat="1" applyFont="1" applyFill="1" applyBorder="1" applyAlignment="1">
      <alignment vertical="top" wrapText="1"/>
    </xf>
    <xf numFmtId="43" fontId="13" fillId="0" borderId="1" xfId="1" applyFont="1" applyFill="1" applyBorder="1" applyAlignment="1">
      <alignment horizontal="center" vertical="top"/>
    </xf>
    <xf numFmtId="0" fontId="13" fillId="0" borderId="12" xfId="0" applyFont="1" applyBorder="1" applyAlignment="1">
      <alignment vertical="top"/>
    </xf>
    <xf numFmtId="0" fontId="13" fillId="0" borderId="12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1" fillId="0" borderId="0" xfId="0" applyFont="1" applyBorder="1" applyAlignment="1">
      <alignment horizontal="right" vertical="top"/>
    </xf>
    <xf numFmtId="43" fontId="11" fillId="0" borderId="0" xfId="1" applyFont="1" applyBorder="1" applyAlignment="1">
      <alignment horizontal="left" vertical="top"/>
    </xf>
    <xf numFmtId="0" fontId="14" fillId="0" borderId="8" xfId="0" applyFont="1" applyBorder="1" applyAlignment="1">
      <alignment vertical="top"/>
    </xf>
    <xf numFmtId="0" fontId="14" fillId="0" borderId="11" xfId="0" applyFont="1" applyBorder="1" applyAlignment="1">
      <alignment vertical="top"/>
    </xf>
    <xf numFmtId="49" fontId="14" fillId="0" borderId="5" xfId="1" applyNumberFormat="1" applyFont="1" applyFill="1" applyBorder="1" applyAlignment="1">
      <alignment vertical="top" wrapText="1"/>
    </xf>
    <xf numFmtId="49" fontId="14" fillId="0" borderId="7" xfId="1" applyNumberFormat="1" applyFont="1" applyFill="1" applyBorder="1" applyAlignment="1">
      <alignment vertical="top" wrapText="1"/>
    </xf>
    <xf numFmtId="0" fontId="14" fillId="0" borderId="9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49" fontId="14" fillId="0" borderId="9" xfId="1" applyNumberFormat="1" applyFont="1" applyFill="1" applyBorder="1" applyAlignment="1">
      <alignment vertical="top" wrapText="1"/>
    </xf>
    <xf numFmtId="0" fontId="34" fillId="0" borderId="0" xfId="0" applyFont="1"/>
    <xf numFmtId="0" fontId="35" fillId="0" borderId="0" xfId="0" applyFont="1" applyAlignment="1">
      <alignment vertical="top"/>
    </xf>
    <xf numFmtId="0" fontId="28" fillId="0" borderId="13" xfId="0" applyFont="1" applyBorder="1" applyAlignment="1">
      <alignment vertical="top"/>
    </xf>
    <xf numFmtId="43" fontId="37" fillId="0" borderId="4" xfId="1" applyNumberFormat="1" applyFont="1" applyBorder="1" applyAlignment="1">
      <alignment horizontal="center" vertical="top"/>
    </xf>
    <xf numFmtId="187" fontId="13" fillId="0" borderId="0" xfId="1" applyNumberFormat="1" applyFont="1" applyAlignment="1">
      <alignment horizontal="left" vertical="top"/>
    </xf>
    <xf numFmtId="43" fontId="13" fillId="0" borderId="15" xfId="1" applyFont="1" applyBorder="1" applyAlignment="1">
      <alignment horizontal="right" vertical="top" wrapText="1"/>
    </xf>
    <xf numFmtId="0" fontId="13" fillId="6" borderId="1" xfId="0" applyFont="1" applyFill="1" applyBorder="1" applyAlignment="1">
      <alignment horizontal="center" vertical="top"/>
    </xf>
    <xf numFmtId="0" fontId="13" fillId="6" borderId="1" xfId="0" applyFont="1" applyFill="1" applyBorder="1" applyAlignment="1">
      <alignment horizontal="center" vertical="top" wrapText="1"/>
    </xf>
    <xf numFmtId="43" fontId="13" fillId="3" borderId="13" xfId="1" applyFont="1" applyFill="1" applyBorder="1" applyAlignment="1">
      <alignment horizontal="left" vertical="top"/>
    </xf>
    <xf numFmtId="43" fontId="13" fillId="3" borderId="14" xfId="1" applyFont="1" applyFill="1" applyBorder="1" applyAlignment="1">
      <alignment horizontal="left" vertical="top"/>
    </xf>
    <xf numFmtId="43" fontId="13" fillId="3" borderId="15" xfId="1" applyFont="1" applyFill="1" applyBorder="1" applyAlignment="1">
      <alignment horizontal="left" vertical="top" wrapText="1"/>
    </xf>
    <xf numFmtId="187" fontId="13" fillId="3" borderId="1" xfId="1" applyNumberFormat="1" applyFont="1" applyFill="1" applyBorder="1" applyAlignment="1">
      <alignment horizontal="center" vertical="top" wrapText="1"/>
    </xf>
    <xf numFmtId="43" fontId="13" fillId="5" borderId="13" xfId="1" applyFont="1" applyFill="1" applyBorder="1" applyAlignment="1">
      <alignment vertical="top"/>
    </xf>
    <xf numFmtId="43" fontId="14" fillId="5" borderId="14" xfId="1" applyFont="1" applyFill="1" applyBorder="1" applyAlignment="1">
      <alignment vertical="top"/>
    </xf>
    <xf numFmtId="43" fontId="14" fillId="5" borderId="15" xfId="1" applyFont="1" applyFill="1" applyBorder="1" applyAlignment="1">
      <alignment vertical="top" wrapText="1"/>
    </xf>
    <xf numFmtId="187" fontId="16" fillId="5" borderId="1" xfId="1" applyNumberFormat="1" applyFont="1" applyFill="1" applyBorder="1" applyAlignment="1">
      <alignment horizontal="center" vertical="top" wrapText="1"/>
    </xf>
    <xf numFmtId="187" fontId="14" fillId="5" borderId="1" xfId="1" applyNumberFormat="1" applyFont="1" applyFill="1" applyBorder="1" applyAlignment="1">
      <alignment vertical="top"/>
    </xf>
    <xf numFmtId="43" fontId="15" fillId="0" borderId="14" xfId="1" applyFont="1" applyBorder="1" applyAlignment="1">
      <alignment vertical="top"/>
    </xf>
    <xf numFmtId="187" fontId="16" fillId="0" borderId="1" xfId="1" applyNumberFormat="1" applyFont="1" applyBorder="1" applyAlignment="1">
      <alignment horizontal="center" vertical="top" wrapText="1"/>
    </xf>
    <xf numFmtId="187" fontId="14" fillId="0" borderId="1" xfId="1" applyNumberFormat="1" applyFont="1" applyBorder="1" applyAlignment="1">
      <alignment horizontal="center" vertical="top"/>
    </xf>
    <xf numFmtId="187" fontId="13" fillId="0" borderId="1" xfId="1" applyNumberFormat="1" applyFont="1" applyBorder="1" applyAlignment="1">
      <alignment horizontal="center" vertical="top"/>
    </xf>
    <xf numFmtId="43" fontId="13" fillId="0" borderId="15" xfId="1" applyFont="1" applyBorder="1" applyAlignment="1">
      <alignment vertical="top" wrapText="1"/>
    </xf>
    <xf numFmtId="187" fontId="13" fillId="0" borderId="0" xfId="1" applyNumberFormat="1" applyFont="1" applyBorder="1" applyAlignment="1">
      <alignment horizontal="center" vertical="top"/>
    </xf>
    <xf numFmtId="49" fontId="14" fillId="0" borderId="15" xfId="1" applyNumberFormat="1" applyFont="1" applyBorder="1" applyAlignment="1">
      <alignment vertical="top" wrapText="1"/>
    </xf>
    <xf numFmtId="43" fontId="30" fillId="0" borderId="14" xfId="1" applyFont="1" applyBorder="1" applyAlignment="1">
      <alignment vertical="top"/>
    </xf>
    <xf numFmtId="0" fontId="14" fillId="0" borderId="15" xfId="0" applyFont="1" applyBorder="1" applyAlignment="1">
      <alignment vertical="top" wrapText="1"/>
    </xf>
    <xf numFmtId="43" fontId="14" fillId="0" borderId="15" xfId="1" applyFont="1" applyBorder="1" applyAlignment="1">
      <alignment horizontal="right" vertical="top" wrapText="1"/>
    </xf>
    <xf numFmtId="43" fontId="14" fillId="0" borderId="13" xfId="1" applyFont="1" applyFill="1" applyBorder="1" applyAlignment="1">
      <alignment vertical="top"/>
    </xf>
    <xf numFmtId="43" fontId="13" fillId="0" borderId="14" xfId="1" applyFont="1" applyFill="1" applyBorder="1" applyAlignment="1">
      <alignment vertical="top"/>
    </xf>
    <xf numFmtId="43" fontId="14" fillId="0" borderId="14" xfId="1" applyFont="1" applyFill="1" applyBorder="1" applyAlignment="1">
      <alignment vertical="top"/>
    </xf>
    <xf numFmtId="43" fontId="14" fillId="0" borderId="15" xfId="1" applyFont="1" applyFill="1" applyBorder="1" applyAlignment="1">
      <alignment vertical="top" wrapText="1"/>
    </xf>
    <xf numFmtId="187" fontId="16" fillId="0" borderId="1" xfId="1" applyNumberFormat="1" applyFont="1" applyFill="1" applyBorder="1" applyAlignment="1">
      <alignment horizontal="center" vertical="top" wrapText="1"/>
    </xf>
    <xf numFmtId="187" fontId="14" fillId="0" borderId="1" xfId="1" applyNumberFormat="1" applyFont="1" applyFill="1" applyBorder="1" applyAlignment="1">
      <alignment vertical="top"/>
    </xf>
    <xf numFmtId="187" fontId="14" fillId="0" borderId="1" xfId="1" applyNumberFormat="1" applyFont="1" applyFill="1" applyBorder="1" applyAlignment="1">
      <alignment horizontal="center" vertical="top"/>
    </xf>
    <xf numFmtId="43" fontId="13" fillId="0" borderId="13" xfId="1" applyFont="1" applyFill="1" applyBorder="1" applyAlignment="1">
      <alignment vertical="top"/>
    </xf>
    <xf numFmtId="43" fontId="13" fillId="0" borderId="15" xfId="1" applyFont="1" applyFill="1" applyBorder="1" applyAlignment="1">
      <alignment horizontal="right" vertical="top" wrapText="1"/>
    </xf>
    <xf numFmtId="187" fontId="13" fillId="0" borderId="1" xfId="1" applyNumberFormat="1" applyFont="1" applyFill="1" applyBorder="1" applyAlignment="1">
      <alignment horizontal="center" vertical="top"/>
    </xf>
    <xf numFmtId="43" fontId="13" fillId="0" borderId="15" xfId="1" applyFont="1" applyFill="1" applyBorder="1" applyAlignment="1">
      <alignment vertical="top" wrapText="1"/>
    </xf>
    <xf numFmtId="187" fontId="13" fillId="0" borderId="1" xfId="1" applyNumberFormat="1" applyFont="1" applyFill="1" applyBorder="1" applyAlignment="1">
      <alignment vertical="top"/>
    </xf>
    <xf numFmtId="49" fontId="14" fillId="0" borderId="15" xfId="1" applyNumberFormat="1" applyFont="1" applyFill="1" applyBorder="1" applyAlignment="1">
      <alignment horizontal="left" vertical="top" wrapText="1"/>
    </xf>
    <xf numFmtId="187" fontId="13" fillId="0" borderId="0" xfId="1" applyNumberFormat="1" applyFont="1" applyFill="1" applyBorder="1" applyAlignment="1">
      <alignment horizontal="center" vertical="top"/>
    </xf>
    <xf numFmtId="43" fontId="30" fillId="0" borderId="14" xfId="1" applyFont="1" applyFill="1" applyBorder="1" applyAlignment="1">
      <alignment vertical="top"/>
    </xf>
    <xf numFmtId="187" fontId="14" fillId="3" borderId="1" xfId="1" applyNumberFormat="1" applyFont="1" applyFill="1" applyBorder="1" applyAlignment="1">
      <alignment vertical="top"/>
    </xf>
    <xf numFmtId="43" fontId="13" fillId="0" borderId="11" xfId="1" applyFont="1" applyBorder="1" applyAlignment="1">
      <alignment vertical="top"/>
    </xf>
    <xf numFmtId="43" fontId="13" fillId="0" borderId="12" xfId="1" applyFont="1" applyBorder="1" applyAlignment="1">
      <alignment vertical="top"/>
    </xf>
    <xf numFmtId="43" fontId="13" fillId="0" borderId="7" xfId="1" applyFont="1" applyBorder="1" applyAlignment="1">
      <alignment vertical="top" wrapText="1"/>
    </xf>
    <xf numFmtId="187" fontId="13" fillId="0" borderId="4" xfId="1" applyNumberFormat="1" applyFont="1" applyBorder="1" applyAlignment="1">
      <alignment horizontal="center" vertical="top"/>
    </xf>
    <xf numFmtId="187" fontId="13" fillId="0" borderId="4" xfId="1" applyNumberFormat="1" applyFont="1" applyBorder="1" applyAlignment="1">
      <alignment vertical="top"/>
    </xf>
    <xf numFmtId="43" fontId="13" fillId="5" borderId="11" xfId="1" applyFont="1" applyFill="1" applyBorder="1" applyAlignment="1">
      <alignment vertical="top"/>
    </xf>
    <xf numFmtId="43" fontId="14" fillId="5" borderId="12" xfId="1" applyFont="1" applyFill="1" applyBorder="1" applyAlignment="1">
      <alignment vertical="top"/>
    </xf>
    <xf numFmtId="43" fontId="14" fillId="5" borderId="7" xfId="1" applyFont="1" applyFill="1" applyBorder="1" applyAlignment="1">
      <alignment vertical="top" wrapText="1"/>
    </xf>
    <xf numFmtId="187" fontId="16" fillId="5" borderId="4" xfId="1" applyNumberFormat="1" applyFont="1" applyFill="1" applyBorder="1" applyAlignment="1">
      <alignment horizontal="center" vertical="top" wrapText="1"/>
    </xf>
    <xf numFmtId="187" fontId="14" fillId="5" borderId="4" xfId="1" applyNumberFormat="1" applyFont="1" applyFill="1" applyBorder="1" applyAlignment="1">
      <alignment vertical="top"/>
    </xf>
    <xf numFmtId="43" fontId="14" fillId="0" borderId="11" xfId="1" applyFont="1" applyFill="1" applyBorder="1" applyAlignment="1">
      <alignment vertical="top"/>
    </xf>
    <xf numFmtId="43" fontId="14" fillId="0" borderId="12" xfId="1" applyFont="1" applyFill="1" applyBorder="1" applyAlignment="1">
      <alignment vertical="top"/>
    </xf>
    <xf numFmtId="43" fontId="13" fillId="0" borderId="7" xfId="1" applyFont="1" applyFill="1" applyBorder="1" applyAlignment="1">
      <alignment horizontal="right" vertical="top" wrapText="1"/>
    </xf>
    <xf numFmtId="187" fontId="13" fillId="0" borderId="4" xfId="1" applyNumberFormat="1" applyFont="1" applyFill="1" applyBorder="1" applyAlignment="1">
      <alignment horizontal="center" vertical="top"/>
    </xf>
    <xf numFmtId="43" fontId="13" fillId="5" borderId="15" xfId="1" applyFont="1" applyFill="1" applyBorder="1" applyAlignment="1">
      <alignment horizontal="right" vertical="top" wrapText="1"/>
    </xf>
    <xf numFmtId="187" fontId="13" fillId="5" borderId="1" xfId="1" applyNumberFormat="1" applyFont="1" applyFill="1" applyBorder="1" applyAlignment="1">
      <alignment horizontal="center" vertical="top"/>
    </xf>
    <xf numFmtId="187" fontId="13" fillId="0" borderId="15" xfId="1" applyNumberFormat="1" applyFont="1" applyFill="1" applyBorder="1" applyAlignment="1">
      <alignment horizontal="center" vertical="top"/>
    </xf>
    <xf numFmtId="187" fontId="16" fillId="5" borderId="2" xfId="1" applyNumberFormat="1" applyFont="1" applyFill="1" applyBorder="1" applyAlignment="1">
      <alignment horizontal="center" vertical="top" wrapText="1"/>
    </xf>
    <xf numFmtId="187" fontId="14" fillId="5" borderId="2" xfId="1" applyNumberFormat="1" applyFont="1" applyFill="1" applyBorder="1" applyAlignment="1">
      <alignment vertical="top"/>
    </xf>
    <xf numFmtId="43" fontId="13" fillId="5" borderId="13" xfId="1" applyFont="1" applyFill="1" applyBorder="1" applyAlignment="1">
      <alignment horizontal="left" vertical="top"/>
    </xf>
    <xf numFmtId="43" fontId="13" fillId="5" borderId="14" xfId="1" applyFont="1" applyFill="1" applyBorder="1" applyAlignment="1">
      <alignment horizontal="left" vertical="top"/>
    </xf>
    <xf numFmtId="43" fontId="13" fillId="5" borderId="15" xfId="1" applyFont="1" applyFill="1" applyBorder="1" applyAlignment="1">
      <alignment horizontal="left" vertical="top" wrapText="1"/>
    </xf>
    <xf numFmtId="187" fontId="13" fillId="5" borderId="1" xfId="1" applyNumberFormat="1" applyFont="1" applyFill="1" applyBorder="1" applyAlignment="1">
      <alignment horizontal="center" vertical="top" wrapText="1"/>
    </xf>
    <xf numFmtId="43" fontId="13" fillId="5" borderId="11" xfId="1" applyFont="1" applyFill="1" applyBorder="1" applyAlignment="1">
      <alignment horizontal="left" vertical="top"/>
    </xf>
    <xf numFmtId="43" fontId="13" fillId="5" borderId="12" xfId="1" applyFont="1" applyFill="1" applyBorder="1" applyAlignment="1">
      <alignment horizontal="left" vertical="top"/>
    </xf>
    <xf numFmtId="43" fontId="13" fillId="5" borderId="7" xfId="1" applyFont="1" applyFill="1" applyBorder="1" applyAlignment="1">
      <alignment horizontal="left" vertical="top" wrapText="1"/>
    </xf>
    <xf numFmtId="187" fontId="13" fillId="5" borderId="4" xfId="1" applyNumberFormat="1" applyFont="1" applyFill="1" applyBorder="1" applyAlignment="1">
      <alignment horizontal="center" vertical="top" wrapText="1"/>
    </xf>
    <xf numFmtId="43" fontId="14" fillId="0" borderId="15" xfId="1" applyFont="1" applyFill="1" applyBorder="1" applyAlignment="1">
      <alignment vertical="top"/>
    </xf>
    <xf numFmtId="43" fontId="14" fillId="0" borderId="7" xfId="1" applyFont="1" applyFill="1" applyBorder="1" applyAlignment="1">
      <alignment vertical="top"/>
    </xf>
    <xf numFmtId="43" fontId="14" fillId="0" borderId="7" xfId="1" applyFont="1" applyFill="1" applyBorder="1" applyAlignment="1">
      <alignment vertical="top" wrapText="1"/>
    </xf>
    <xf numFmtId="187" fontId="14" fillId="0" borderId="4" xfId="1" applyNumberFormat="1" applyFont="1" applyFill="1" applyBorder="1" applyAlignment="1">
      <alignment horizontal="center" vertical="top"/>
    </xf>
    <xf numFmtId="187" fontId="14" fillId="0" borderId="4" xfId="1" applyNumberFormat="1" applyFont="1" applyFill="1" applyBorder="1" applyAlignment="1">
      <alignment vertical="top"/>
    </xf>
    <xf numFmtId="43" fontId="13" fillId="0" borderId="14" xfId="1" applyFont="1" applyFill="1" applyBorder="1" applyAlignment="1">
      <alignment horizontal="left" vertical="top" wrapText="1"/>
    </xf>
    <xf numFmtId="43" fontId="14" fillId="0" borderId="15" xfId="1" applyFont="1" applyFill="1" applyBorder="1" applyAlignment="1">
      <alignment horizontal="right" vertical="top" wrapText="1"/>
    </xf>
    <xf numFmtId="43" fontId="13" fillId="0" borderId="0" xfId="1" applyFont="1" applyFill="1" applyBorder="1" applyAlignment="1">
      <alignment horizontal="right" vertical="top"/>
    </xf>
    <xf numFmtId="2" fontId="14" fillId="0" borderId="1" xfId="1" applyNumberFormat="1" applyFont="1" applyBorder="1" applyAlignment="1">
      <alignment vertical="top"/>
    </xf>
    <xf numFmtId="2" fontId="13" fillId="0" borderId="1" xfId="1" applyNumberFormat="1" applyFont="1" applyBorder="1" applyAlignment="1">
      <alignment vertical="top"/>
    </xf>
    <xf numFmtId="4" fontId="14" fillId="0" borderId="1" xfId="1" applyNumberFormat="1" applyFont="1" applyBorder="1" applyAlignment="1">
      <alignment vertical="top"/>
    </xf>
    <xf numFmtId="39" fontId="14" fillId="0" borderId="1" xfId="1" applyNumberFormat="1" applyFont="1" applyBorder="1" applyAlignment="1">
      <alignment vertical="top"/>
    </xf>
    <xf numFmtId="39" fontId="14" fillId="0" borderId="1" xfId="1" applyNumberFormat="1" applyFont="1" applyFill="1" applyBorder="1" applyAlignment="1">
      <alignment vertical="top"/>
    </xf>
    <xf numFmtId="39" fontId="13" fillId="0" borderId="1" xfId="1" applyNumberFormat="1" applyFont="1" applyBorder="1" applyAlignment="1">
      <alignment vertical="top"/>
    </xf>
    <xf numFmtId="39" fontId="14" fillId="3" borderId="1" xfId="1" applyNumberFormat="1" applyFont="1" applyFill="1" applyBorder="1" applyAlignment="1">
      <alignment vertical="top"/>
    </xf>
    <xf numFmtId="39" fontId="14" fillId="5" borderId="1" xfId="1" applyNumberFormat="1" applyFont="1" applyFill="1" applyBorder="1" applyAlignment="1">
      <alignment vertical="top"/>
    </xf>
    <xf numFmtId="39" fontId="14" fillId="0" borderId="4" xfId="1" applyNumberFormat="1" applyFont="1" applyFill="1" applyBorder="1" applyAlignment="1">
      <alignment vertical="top"/>
    </xf>
    <xf numFmtId="187" fontId="13" fillId="0" borderId="1" xfId="1" applyNumberFormat="1" applyFont="1" applyBorder="1" applyAlignment="1">
      <alignment horizontal="center"/>
    </xf>
    <xf numFmtId="187" fontId="38" fillId="0" borderId="1" xfId="1" applyNumberFormat="1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187" fontId="13" fillId="0" borderId="0" xfId="1" applyNumberFormat="1" applyFont="1" applyBorder="1"/>
    <xf numFmtId="3" fontId="13" fillId="0" borderId="0" xfId="0" applyNumberFormat="1" applyFont="1"/>
    <xf numFmtId="43" fontId="14" fillId="0" borderId="4" xfId="1" applyNumberFormat="1" applyFont="1" applyBorder="1" applyAlignment="1">
      <alignment horizontal="center" vertical="top"/>
    </xf>
    <xf numFmtId="43" fontId="14" fillId="0" borderId="2" xfId="1" applyNumberFormat="1" applyFont="1" applyBorder="1" applyAlignment="1">
      <alignment horizontal="center" vertical="top"/>
    </xf>
    <xf numFmtId="43" fontId="14" fillId="0" borderId="1" xfId="1" applyNumberFormat="1" applyFont="1" applyBorder="1" applyAlignment="1">
      <alignment horizontal="right" vertical="top"/>
    </xf>
    <xf numFmtId="43" fontId="14" fillId="0" borderId="1" xfId="1" applyNumberFormat="1" applyFont="1" applyBorder="1" applyAlignment="1">
      <alignment horizontal="center" vertical="top"/>
    </xf>
    <xf numFmtId="0" fontId="9" fillId="0" borderId="0" xfId="0" applyFont="1" applyAlignment="1">
      <alignment horizontal="right" vertical="center" textRotation="180"/>
    </xf>
    <xf numFmtId="0" fontId="39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13" fillId="6" borderId="1" xfId="0" applyFont="1" applyFill="1" applyBorder="1" applyAlignment="1">
      <alignment horizontal="center" vertical="top"/>
    </xf>
    <xf numFmtId="49" fontId="28" fillId="0" borderId="1" xfId="1" applyNumberFormat="1" applyFont="1" applyBorder="1" applyAlignment="1">
      <alignment horizontal="right" vertical="top"/>
    </xf>
    <xf numFmtId="43" fontId="14" fillId="0" borderId="4" xfId="1" applyFont="1" applyBorder="1" applyAlignment="1">
      <alignment horizontal="center" vertical="top"/>
    </xf>
    <xf numFmtId="43" fontId="14" fillId="0" borderId="3" xfId="1" applyFont="1" applyBorder="1" applyAlignment="1">
      <alignment horizontal="center" vertical="top"/>
    </xf>
    <xf numFmtId="43" fontId="14" fillId="0" borderId="15" xfId="1" applyFont="1" applyBorder="1" applyAlignment="1">
      <alignment vertical="top" wrapText="1"/>
    </xf>
    <xf numFmtId="43" fontId="14" fillId="0" borderId="15" xfId="1" applyFont="1" applyFill="1" applyBorder="1" applyAlignment="1">
      <alignment horizontal="left" vertical="top" wrapText="1"/>
    </xf>
    <xf numFmtId="43" fontId="13" fillId="0" borderId="15" xfId="1" applyFont="1" applyFill="1" applyBorder="1" applyAlignment="1">
      <alignment horizontal="right" vertical="top" wrapText="1"/>
    </xf>
    <xf numFmtId="43" fontId="14" fillId="0" borderId="15" xfId="1" applyFont="1" applyBorder="1" applyAlignment="1">
      <alignment vertical="top" wrapText="1"/>
    </xf>
    <xf numFmtId="4" fontId="13" fillId="0" borderId="1" xfId="1" applyNumberFormat="1" applyFont="1" applyBorder="1" applyAlignment="1">
      <alignment horizontal="center" vertical="top"/>
    </xf>
    <xf numFmtId="4" fontId="31" fillId="0" borderId="1" xfId="1" applyNumberFormat="1" applyFont="1" applyBorder="1" applyAlignment="1">
      <alignment vertical="top"/>
    </xf>
    <xf numFmtId="4" fontId="32" fillId="0" borderId="1" xfId="1" applyNumberFormat="1" applyFont="1" applyBorder="1" applyAlignment="1">
      <alignment vertical="center"/>
    </xf>
    <xf numFmtId="3" fontId="14" fillId="0" borderId="1" xfId="1" applyNumberFormat="1" applyFont="1" applyBorder="1" applyAlignment="1">
      <alignment vertical="top"/>
    </xf>
    <xf numFmtId="3" fontId="13" fillId="0" borderId="1" xfId="1" applyNumberFormat="1" applyFont="1" applyFill="1" applyBorder="1" applyAlignment="1">
      <alignment horizontal="center" vertical="top"/>
    </xf>
    <xf numFmtId="4" fontId="28" fillId="0" borderId="1" xfId="1" applyNumberFormat="1" applyFont="1" applyFill="1" applyBorder="1" applyAlignment="1">
      <alignment horizontal="center" vertical="center"/>
    </xf>
    <xf numFmtId="4" fontId="29" fillId="0" borderId="1" xfId="1" applyNumberFormat="1" applyFont="1" applyBorder="1" applyAlignment="1">
      <alignment horizontal="center" vertical="top"/>
    </xf>
    <xf numFmtId="4" fontId="28" fillId="0" borderId="1" xfId="1" applyNumberFormat="1" applyFont="1" applyBorder="1" applyAlignment="1">
      <alignment horizontal="center" vertical="center"/>
    </xf>
    <xf numFmtId="40" fontId="28" fillId="0" borderId="1" xfId="1" applyNumberFormat="1" applyFont="1" applyBorder="1" applyAlignment="1">
      <alignment horizontal="center" vertical="center"/>
    </xf>
    <xf numFmtId="43" fontId="13" fillId="0" borderId="0" xfId="1" applyFont="1" applyBorder="1" applyAlignment="1">
      <alignment horizontal="right" vertical="top" wrapText="1"/>
    </xf>
    <xf numFmtId="43" fontId="13" fillId="0" borderId="15" xfId="1" applyFont="1" applyBorder="1" applyAlignment="1">
      <alignment horizontal="right" vertical="top" wrapText="1"/>
    </xf>
    <xf numFmtId="43" fontId="14" fillId="0" borderId="15" xfId="1" applyFont="1" applyBorder="1" applyAlignment="1">
      <alignment vertical="top" wrapText="1"/>
    </xf>
    <xf numFmtId="43" fontId="14" fillId="0" borderId="14" xfId="1" applyFont="1" applyFill="1" applyBorder="1" applyAlignment="1">
      <alignment horizontal="left" vertical="top" wrapText="1"/>
    </xf>
    <xf numFmtId="43" fontId="14" fillId="0" borderId="15" xfId="1" applyFont="1" applyFill="1" applyBorder="1" applyAlignment="1">
      <alignment horizontal="left" vertical="top" wrapText="1"/>
    </xf>
    <xf numFmtId="43" fontId="13" fillId="0" borderId="13" xfId="1" applyFont="1" applyFill="1" applyBorder="1" applyAlignment="1">
      <alignment horizontal="right" vertical="top"/>
    </xf>
    <xf numFmtId="43" fontId="13" fillId="0" borderId="14" xfId="1" applyFont="1" applyFill="1" applyBorder="1" applyAlignment="1">
      <alignment horizontal="right" vertical="top"/>
    </xf>
    <xf numFmtId="43" fontId="13" fillId="0" borderId="15" xfId="1" applyFont="1" applyFill="1" applyBorder="1" applyAlignment="1">
      <alignment horizontal="right" vertical="top" wrapText="1"/>
    </xf>
    <xf numFmtId="43" fontId="13" fillId="0" borderId="0" xfId="1" applyFont="1" applyBorder="1" applyAlignment="1">
      <alignment horizontal="left" vertical="top"/>
    </xf>
    <xf numFmtId="43" fontId="13" fillId="0" borderId="0" xfId="1" applyFont="1" applyBorder="1" applyAlignment="1">
      <alignment horizontal="right" vertical="top" wrapText="1"/>
    </xf>
    <xf numFmtId="43" fontId="14" fillId="0" borderId="0" xfId="1" applyFont="1" applyAlignment="1">
      <alignment vertical="top"/>
    </xf>
    <xf numFmtId="43" fontId="14" fillId="0" borderId="0" xfId="1" applyFont="1" applyBorder="1" applyAlignment="1">
      <alignment vertical="top" wrapText="1"/>
    </xf>
    <xf numFmtId="0" fontId="9" fillId="0" borderId="0" xfId="3" applyFont="1" applyAlignment="1">
      <alignment vertical="top"/>
    </xf>
    <xf numFmtId="0" fontId="14" fillId="0" borderId="0" xfId="3" applyFont="1" applyAlignment="1">
      <alignment horizontal="center" vertical="top"/>
    </xf>
    <xf numFmtId="0" fontId="13" fillId="6" borderId="1" xfId="3" applyFont="1" applyFill="1" applyBorder="1" applyAlignment="1">
      <alignment horizontal="center" vertical="top"/>
    </xf>
    <xf numFmtId="0" fontId="13" fillId="6" borderId="1" xfId="3" applyFont="1" applyFill="1" applyBorder="1" applyAlignment="1">
      <alignment horizontal="center" vertical="top" wrapText="1"/>
    </xf>
    <xf numFmtId="0" fontId="14" fillId="0" borderId="0" xfId="3" applyFont="1" applyAlignment="1">
      <alignment vertical="top"/>
    </xf>
    <xf numFmtId="43" fontId="14" fillId="7" borderId="1" xfId="1" applyFont="1" applyFill="1" applyBorder="1" applyAlignment="1">
      <alignment vertical="top"/>
    </xf>
    <xf numFmtId="4" fontId="14" fillId="0" borderId="0" xfId="3" applyNumberFormat="1" applyFont="1" applyAlignment="1">
      <alignment vertical="top"/>
    </xf>
    <xf numFmtId="43" fontId="13" fillId="7" borderId="1" xfId="1" applyFont="1" applyFill="1" applyBorder="1" applyAlignment="1">
      <alignment horizontal="center" vertical="top"/>
    </xf>
    <xf numFmtId="4" fontId="13" fillId="0" borderId="0" xfId="3" applyNumberFormat="1" applyFont="1" applyAlignment="1">
      <alignment vertical="top"/>
    </xf>
    <xf numFmtId="0" fontId="11" fillId="0" borderId="0" xfId="3" applyFont="1" applyAlignment="1">
      <alignment vertical="top"/>
    </xf>
    <xf numFmtId="43" fontId="13" fillId="7" borderId="1" xfId="1" applyFont="1" applyFill="1" applyBorder="1" applyAlignment="1">
      <alignment vertical="top"/>
    </xf>
    <xf numFmtId="0" fontId="9" fillId="0" borderId="0" xfId="3" applyFont="1" applyBorder="1" applyAlignment="1">
      <alignment vertical="top"/>
    </xf>
    <xf numFmtId="43" fontId="13" fillId="7" borderId="0" xfId="1" applyFont="1" applyFill="1" applyBorder="1" applyAlignment="1">
      <alignment horizontal="center" vertical="top"/>
    </xf>
    <xf numFmtId="0" fontId="14" fillId="0" borderId="15" xfId="3" applyFont="1" applyBorder="1" applyAlignment="1">
      <alignment vertical="top" wrapText="1"/>
    </xf>
    <xf numFmtId="0" fontId="9" fillId="0" borderId="0" xfId="3" applyFont="1" applyFill="1" applyAlignment="1">
      <alignment vertical="top"/>
    </xf>
    <xf numFmtId="0" fontId="11" fillId="0" borderId="0" xfId="3" applyFont="1" applyFill="1" applyAlignment="1">
      <alignment vertical="top"/>
    </xf>
    <xf numFmtId="0" fontId="14" fillId="0" borderId="14" xfId="3" applyFont="1" applyFill="1" applyBorder="1" applyAlignment="1">
      <alignment vertical="top"/>
    </xf>
    <xf numFmtId="43" fontId="13" fillId="0" borderId="1" xfId="1" applyFont="1" applyBorder="1" applyAlignment="1">
      <alignment horizontal="center" vertical="top"/>
    </xf>
    <xf numFmtId="0" fontId="9" fillId="0" borderId="0" xfId="3" applyFont="1" applyFill="1" applyBorder="1" applyAlignment="1">
      <alignment vertical="top"/>
    </xf>
    <xf numFmtId="0" fontId="13" fillId="0" borderId="13" xfId="3" applyFont="1" applyBorder="1" applyAlignment="1">
      <alignment horizontal="right" wrapText="1"/>
    </xf>
    <xf numFmtId="0" fontId="13" fillId="0" borderId="14" xfId="3" applyFont="1" applyBorder="1" applyAlignment="1">
      <alignment horizontal="right" wrapText="1"/>
    </xf>
    <xf numFmtId="0" fontId="13" fillId="0" borderId="15" xfId="3" applyFont="1" applyBorder="1" applyAlignment="1">
      <alignment horizontal="right" wrapText="1"/>
    </xf>
    <xf numFmtId="0" fontId="9" fillId="0" borderId="0" xfId="3" applyFont="1"/>
    <xf numFmtId="0" fontId="13" fillId="0" borderId="13" xfId="3" applyFont="1" applyBorder="1" applyAlignment="1">
      <alignment horizontal="right"/>
    </xf>
    <xf numFmtId="0" fontId="13" fillId="0" borderId="14" xfId="3" applyFont="1" applyBorder="1" applyAlignment="1">
      <alignment horizontal="right"/>
    </xf>
    <xf numFmtId="0" fontId="14" fillId="0" borderId="13" xfId="3" applyFont="1" applyFill="1" applyBorder="1" applyAlignment="1">
      <alignment horizontal="right" vertical="top"/>
    </xf>
    <xf numFmtId="0" fontId="19" fillId="0" borderId="14" xfId="3" applyFont="1" applyBorder="1" applyAlignment="1">
      <alignment horizontal="right"/>
    </xf>
    <xf numFmtId="43" fontId="13" fillId="7" borderId="4" xfId="1" applyFont="1" applyFill="1" applyBorder="1" applyAlignment="1">
      <alignment vertical="top"/>
    </xf>
    <xf numFmtId="43" fontId="13" fillId="7" borderId="4" xfId="1" applyFont="1" applyFill="1" applyBorder="1" applyAlignment="1">
      <alignment horizontal="center" vertical="top"/>
    </xf>
    <xf numFmtId="0" fontId="11" fillId="0" borderId="0" xfId="3" applyFont="1" applyFill="1" applyBorder="1" applyAlignment="1">
      <alignment vertical="top"/>
    </xf>
    <xf numFmtId="0" fontId="14" fillId="0" borderId="1" xfId="1" applyNumberFormat="1" applyFont="1" applyBorder="1" applyAlignment="1">
      <alignment vertical="top"/>
    </xf>
    <xf numFmtId="43" fontId="13" fillId="7" borderId="15" xfId="1" applyFont="1" applyFill="1" applyBorder="1" applyAlignment="1">
      <alignment horizontal="center" vertical="top"/>
    </xf>
    <xf numFmtId="43" fontId="14" fillId="7" borderId="4" xfId="1" applyFont="1" applyFill="1" applyBorder="1" applyAlignment="1">
      <alignment vertical="top"/>
    </xf>
    <xf numFmtId="43" fontId="9" fillId="7" borderId="0" xfId="1" applyFont="1" applyFill="1" applyAlignment="1">
      <alignment vertical="top"/>
    </xf>
    <xf numFmtId="43" fontId="32" fillId="7" borderId="1" xfId="1" applyFont="1" applyFill="1" applyBorder="1" applyAlignment="1">
      <alignment horizontal="right" vertical="top" wrapText="1"/>
    </xf>
    <xf numFmtId="2" fontId="14" fillId="0" borderId="0" xfId="1" applyNumberFormat="1" applyFont="1" applyBorder="1" applyAlignment="1">
      <alignment vertical="top"/>
    </xf>
    <xf numFmtId="0" fontId="31" fillId="0" borderId="0" xfId="4" applyFont="1" applyAlignment="1">
      <alignment horizontal="center"/>
    </xf>
    <xf numFmtId="0" fontId="31" fillId="0" borderId="0" xfId="4" applyFont="1" applyAlignment="1">
      <alignment vertical="justify" wrapText="1"/>
    </xf>
    <xf numFmtId="187" fontId="31" fillId="0" borderId="0" xfId="5" applyNumberFormat="1" applyFont="1"/>
    <xf numFmtId="187" fontId="29" fillId="0" borderId="0" xfId="5" applyNumberFormat="1" applyFont="1" applyAlignment="1">
      <alignment vertical="justify"/>
    </xf>
    <xf numFmtId="0" fontId="31" fillId="0" borderId="0" xfId="4" applyFont="1"/>
    <xf numFmtId="0" fontId="32" fillId="0" borderId="8" xfId="4" applyFont="1" applyBorder="1" applyAlignment="1">
      <alignment horizontal="center"/>
    </xf>
    <xf numFmtId="0" fontId="32" fillId="0" borderId="9" xfId="4" applyFont="1" applyBorder="1" applyAlignment="1">
      <alignment horizontal="center"/>
    </xf>
    <xf numFmtId="0" fontId="32" fillId="0" borderId="5" xfId="4" applyFont="1" applyBorder="1" applyAlignment="1">
      <alignment horizontal="right" vertical="justify" wrapText="1"/>
    </xf>
    <xf numFmtId="187" fontId="32" fillId="0" borderId="2" xfId="5" applyNumberFormat="1" applyFont="1" applyBorder="1" applyAlignment="1">
      <alignment horizontal="center"/>
    </xf>
    <xf numFmtId="187" fontId="28" fillId="0" borderId="2" xfId="5" applyNumberFormat="1" applyFont="1" applyBorder="1" applyAlignment="1">
      <alignment horizontal="center" vertical="justify"/>
    </xf>
    <xf numFmtId="0" fontId="32" fillId="0" borderId="0" xfId="4" applyFont="1"/>
    <xf numFmtId="0" fontId="32" fillId="0" borderId="10" xfId="4" applyFont="1" applyBorder="1" applyAlignment="1">
      <alignment horizontal="center"/>
    </xf>
    <xf numFmtId="0" fontId="32" fillId="0" borderId="0" xfId="4" applyFont="1" applyBorder="1" applyAlignment="1">
      <alignment horizontal="center"/>
    </xf>
    <xf numFmtId="0" fontId="32" fillId="0" borderId="6" xfId="4" applyFont="1" applyBorder="1" applyAlignment="1">
      <alignment horizontal="center" vertical="justify" wrapText="1"/>
    </xf>
    <xf numFmtId="187" fontId="32" fillId="0" borderId="3" xfId="5" applyNumberFormat="1" applyFont="1" applyBorder="1" applyAlignment="1">
      <alignment horizontal="center"/>
    </xf>
    <xf numFmtId="187" fontId="28" fillId="0" borderId="3" xfId="5" applyNumberFormat="1" applyFont="1" applyBorder="1" applyAlignment="1">
      <alignment horizontal="center" vertical="justify"/>
    </xf>
    <xf numFmtId="0" fontId="32" fillId="0" borderId="6" xfId="4" applyFont="1" applyBorder="1" applyAlignment="1">
      <alignment vertical="justify" wrapText="1"/>
    </xf>
    <xf numFmtId="0" fontId="32" fillId="0" borderId="10" xfId="4" applyFont="1" applyBorder="1" applyAlignment="1">
      <alignment horizontal="left"/>
    </xf>
    <xf numFmtId="0" fontId="32" fillId="0" borderId="11" xfId="4" applyFont="1" applyBorder="1" applyAlignment="1">
      <alignment horizontal="center"/>
    </xf>
    <xf numFmtId="0" fontId="32" fillId="0" borderId="12" xfId="4" applyFont="1" applyBorder="1" applyAlignment="1">
      <alignment horizontal="center"/>
    </xf>
    <xf numFmtId="0" fontId="32" fillId="0" borderId="7" xfId="4" applyFont="1" applyBorder="1" applyAlignment="1">
      <alignment vertical="justify" wrapText="1"/>
    </xf>
    <xf numFmtId="187" fontId="32" fillId="0" borderId="4" xfId="5" applyNumberFormat="1" applyFont="1" applyBorder="1" applyAlignment="1">
      <alignment horizontal="center"/>
    </xf>
    <xf numFmtId="187" fontId="28" fillId="0" borderId="4" xfId="5" applyNumberFormat="1" applyFont="1" applyBorder="1" applyAlignment="1">
      <alignment horizontal="center" vertical="justify"/>
    </xf>
    <xf numFmtId="0" fontId="32" fillId="0" borderId="2" xfId="4" applyFont="1" applyBorder="1" applyAlignment="1">
      <alignment horizontal="center"/>
    </xf>
    <xf numFmtId="0" fontId="32" fillId="0" borderId="1" xfId="4" applyFont="1" applyBorder="1" applyAlignment="1">
      <alignment vertical="justify" wrapText="1"/>
    </xf>
    <xf numFmtId="187" fontId="43" fillId="0" borderId="1" xfId="5" applyNumberFormat="1" applyFont="1" applyBorder="1" applyAlignment="1">
      <alignment wrapText="1"/>
    </xf>
    <xf numFmtId="187" fontId="32" fillId="0" borderId="1" xfId="5" applyNumberFormat="1" applyFont="1" applyBorder="1"/>
    <xf numFmtId="187" fontId="32" fillId="0" borderId="1" xfId="5" applyNumberFormat="1" applyFont="1" applyBorder="1" applyAlignment="1">
      <alignment wrapText="1"/>
    </xf>
    <xf numFmtId="187" fontId="28" fillId="0" borderId="1" xfId="5" applyNumberFormat="1" applyFont="1" applyBorder="1" applyAlignment="1">
      <alignment vertical="justify"/>
    </xf>
    <xf numFmtId="0" fontId="32" fillId="0" borderId="3" xfId="4" applyFont="1" applyBorder="1" applyAlignment="1">
      <alignment horizontal="center"/>
    </xf>
    <xf numFmtId="187" fontId="32" fillId="0" borderId="1" xfId="5" quotePrefix="1" applyNumberFormat="1" applyFont="1" applyBorder="1"/>
    <xf numFmtId="187" fontId="28" fillId="0" borderId="1" xfId="5" applyNumberFormat="1" applyFont="1" applyBorder="1" applyAlignment="1"/>
    <xf numFmtId="0" fontId="32" fillId="0" borderId="4" xfId="4" applyFont="1" applyBorder="1" applyAlignment="1">
      <alignment horizontal="center"/>
    </xf>
    <xf numFmtId="0" fontId="32" fillId="0" borderId="1" xfId="4" applyFont="1" applyBorder="1" applyAlignment="1">
      <alignment horizontal="left" wrapText="1"/>
    </xf>
    <xf numFmtId="187" fontId="32" fillId="0" borderId="1" xfId="5" applyNumberFormat="1" applyFont="1" applyBorder="1" applyAlignment="1">
      <alignment horizontal="left" wrapText="1"/>
    </xf>
    <xf numFmtId="187" fontId="32" fillId="0" borderId="1" xfId="5" applyNumberFormat="1" applyFont="1" applyBorder="1" applyAlignment="1">
      <alignment horizontal="center" vertical="top" wrapText="1"/>
    </xf>
    <xf numFmtId="187" fontId="32" fillId="0" borderId="1" xfId="5" applyNumberFormat="1" applyFont="1" applyBorder="1" applyAlignment="1">
      <alignment horizontal="center"/>
    </xf>
    <xf numFmtId="0" fontId="32" fillId="0" borderId="3" xfId="4" applyFont="1" applyBorder="1" applyAlignment="1">
      <alignment horizontal="center" vertical="top"/>
    </xf>
    <xf numFmtId="0" fontId="32" fillId="0" borderId="4" xfId="4" applyFont="1" applyBorder="1" applyAlignment="1">
      <alignment horizontal="center" vertical="top"/>
    </xf>
    <xf numFmtId="187" fontId="32" fillId="0" borderId="4" xfId="5" applyNumberFormat="1" applyFont="1" applyBorder="1"/>
    <xf numFmtId="187" fontId="28" fillId="0" borderId="4" xfId="5" applyNumberFormat="1" applyFont="1" applyBorder="1" applyAlignment="1">
      <alignment vertical="justify"/>
    </xf>
    <xf numFmtId="0" fontId="32" fillId="0" borderId="1" xfId="4" applyFont="1" applyBorder="1" applyAlignment="1"/>
    <xf numFmtId="187" fontId="32" fillId="0" borderId="1" xfId="5" applyNumberFormat="1" applyFont="1" applyBorder="1" applyAlignment="1">
      <alignment horizontal="left" wrapText="1" shrinkToFit="1"/>
    </xf>
    <xf numFmtId="0" fontId="32" fillId="0" borderId="1" xfId="4" applyFont="1" applyBorder="1" applyAlignment="1">
      <alignment wrapText="1"/>
    </xf>
    <xf numFmtId="187" fontId="32" fillId="0" borderId="2" xfId="5" applyNumberFormat="1" applyFont="1" applyBorder="1"/>
    <xf numFmtId="187" fontId="28" fillId="0" borderId="2" xfId="5" applyNumberFormat="1" applyFont="1" applyBorder="1" applyAlignment="1">
      <alignment vertical="justify"/>
    </xf>
    <xf numFmtId="0" fontId="32" fillId="0" borderId="0" xfId="4" applyFont="1" applyBorder="1"/>
    <xf numFmtId="0" fontId="32" fillId="0" borderId="4" xfId="4" applyFont="1" applyBorder="1" applyAlignment="1">
      <alignment wrapText="1"/>
    </xf>
    <xf numFmtId="187" fontId="28" fillId="0" borderId="4" xfId="5" applyNumberFormat="1" applyFont="1" applyBorder="1" applyAlignment="1"/>
    <xf numFmtId="0" fontId="32" fillId="0" borderId="1" xfId="4" applyFont="1" applyBorder="1" applyAlignment="1">
      <alignment horizontal="left" vertical="justify" wrapText="1" shrinkToFit="1"/>
    </xf>
    <xf numFmtId="0" fontId="32" fillId="0" borderId="4" xfId="4" applyFont="1" applyBorder="1" applyAlignment="1">
      <alignment horizontal="left" vertical="justify" wrapText="1" shrinkToFit="1"/>
    </xf>
    <xf numFmtId="0" fontId="32" fillId="0" borderId="2" xfId="4" applyFont="1" applyBorder="1" applyAlignment="1">
      <alignment horizontal="left" vertical="justify" wrapText="1" shrinkToFit="1"/>
    </xf>
    <xf numFmtId="0" fontId="32" fillId="0" borderId="1" xfId="4" applyFont="1" applyBorder="1" applyAlignment="1">
      <alignment vertical="justify"/>
    </xf>
    <xf numFmtId="187" fontId="32" fillId="0" borderId="1" xfId="5" applyNumberFormat="1" applyFont="1" applyBorder="1" applyAlignment="1">
      <alignment vertical="justify" wrapText="1"/>
    </xf>
    <xf numFmtId="0" fontId="32" fillId="0" borderId="3" xfId="4" applyFont="1" applyBorder="1"/>
    <xf numFmtId="0" fontId="32" fillId="0" borderId="2" xfId="4" applyFont="1" applyBorder="1" applyAlignment="1">
      <alignment horizontal="center" vertical="justify" wrapText="1"/>
    </xf>
    <xf numFmtId="0" fontId="32" fillId="0" borderId="12" xfId="4" applyFont="1" applyBorder="1" applyAlignment="1">
      <alignment vertical="justify" wrapText="1"/>
    </xf>
    <xf numFmtId="0" fontId="32" fillId="0" borderId="1" xfId="4" applyFont="1" applyBorder="1" applyAlignment="1">
      <alignment horizontal="left" vertical="justify" wrapText="1"/>
    </xf>
    <xf numFmtId="187" fontId="32" fillId="0" borderId="1" xfId="5" applyNumberFormat="1" applyFont="1" applyBorder="1" applyAlignment="1">
      <alignment horizontal="left" vertical="justify" wrapText="1"/>
    </xf>
    <xf numFmtId="0" fontId="32" fillId="0" borderId="4" xfId="4" applyFont="1" applyBorder="1" applyAlignment="1">
      <alignment horizontal="left" vertical="justify" wrapText="1"/>
    </xf>
    <xf numFmtId="187" fontId="32" fillId="0" borderId="4" xfId="5" applyNumberFormat="1" applyFont="1" applyBorder="1" applyAlignment="1">
      <alignment horizontal="left" vertical="justify" wrapText="1"/>
    </xf>
    <xf numFmtId="0" fontId="28" fillId="0" borderId="13" xfId="4" applyFont="1" applyBorder="1" applyAlignment="1">
      <alignment horizontal="center"/>
    </xf>
    <xf numFmtId="0" fontId="28" fillId="0" borderId="14" xfId="4" applyFont="1" applyBorder="1" applyAlignment="1">
      <alignment horizontal="center"/>
    </xf>
    <xf numFmtId="0" fontId="28" fillId="0" borderId="15" xfId="4" applyFont="1" applyBorder="1" applyAlignment="1">
      <alignment vertical="justify" wrapText="1"/>
    </xf>
    <xf numFmtId="187" fontId="41" fillId="0" borderId="1" xfId="5" applyNumberFormat="1" applyFont="1" applyBorder="1"/>
    <xf numFmtId="187" fontId="28" fillId="0" borderId="1" xfId="5" applyNumberFormat="1" applyFont="1" applyBorder="1"/>
    <xf numFmtId="0" fontId="28" fillId="0" borderId="0" xfId="4" applyFont="1"/>
    <xf numFmtId="187" fontId="32" fillId="0" borderId="1" xfId="5" applyNumberFormat="1" applyFont="1" applyBorder="1" applyAlignment="1">
      <alignment vertical="top" wrapText="1"/>
    </xf>
    <xf numFmtId="187" fontId="32" fillId="0" borderId="1" xfId="5" applyNumberFormat="1" applyFont="1" applyBorder="1" applyAlignment="1">
      <alignment horizontal="center" vertical="top"/>
    </xf>
    <xf numFmtId="0" fontId="32" fillId="0" borderId="10" xfId="4" applyFont="1" applyBorder="1" applyAlignment="1">
      <alignment horizontal="center" vertical="top"/>
    </xf>
    <xf numFmtId="0" fontId="32" fillId="0" borderId="10" xfId="4" applyFont="1" applyBorder="1" applyAlignment="1">
      <alignment horizontal="center" vertical="justify" wrapText="1"/>
    </xf>
    <xf numFmtId="187" fontId="32" fillId="0" borderId="1" xfId="5" applyNumberFormat="1" applyFont="1" applyBorder="1" applyAlignment="1">
      <alignment vertical="top"/>
    </xf>
    <xf numFmtId="187" fontId="28" fillId="0" borderId="1" xfId="5" applyNumberFormat="1" applyFont="1" applyBorder="1" applyAlignment="1">
      <alignment vertical="top"/>
    </xf>
    <xf numFmtId="187" fontId="32" fillId="0" borderId="1" xfId="5" applyNumberFormat="1" applyFont="1" applyBorder="1" applyAlignment="1"/>
    <xf numFmtId="0" fontId="19" fillId="0" borderId="1" xfId="4" applyFont="1" applyBorder="1" applyAlignment="1">
      <alignment wrapText="1"/>
    </xf>
    <xf numFmtId="0" fontId="19" fillId="0" borderId="1" xfId="4" applyFont="1" applyBorder="1" applyAlignment="1">
      <alignment horizontal="left" wrapText="1"/>
    </xf>
    <xf numFmtId="0" fontId="19" fillId="0" borderId="1" xfId="4" applyFont="1" applyBorder="1" applyAlignment="1">
      <alignment vertical="justify" wrapText="1"/>
    </xf>
    <xf numFmtId="0" fontId="29" fillId="0" borderId="0" xfId="4" applyFont="1"/>
    <xf numFmtId="43" fontId="13" fillId="0" borderId="15" xfId="1" applyFont="1" applyBorder="1" applyAlignment="1">
      <alignment horizontal="right" vertical="top" wrapText="1"/>
    </xf>
    <xf numFmtId="43" fontId="13" fillId="0" borderId="4" xfId="1" applyFont="1" applyFill="1" applyBorder="1" applyAlignment="1">
      <alignment horizontal="center" vertical="top"/>
    </xf>
    <xf numFmtId="187" fontId="40" fillId="0" borderId="1" xfId="1" applyNumberFormat="1" applyFont="1" applyBorder="1" applyAlignment="1">
      <alignment horizontal="center" vertical="top"/>
    </xf>
    <xf numFmtId="187" fontId="40" fillId="0" borderId="1" xfId="1" applyNumberFormat="1" applyFont="1" applyBorder="1" applyAlignment="1">
      <alignment vertical="top"/>
    </xf>
    <xf numFmtId="43" fontId="40" fillId="7" borderId="1" xfId="1" applyFont="1" applyFill="1" applyBorder="1" applyAlignment="1">
      <alignment vertical="top"/>
    </xf>
    <xf numFmtId="2" fontId="37" fillId="0" borderId="1" xfId="1" applyNumberFormat="1" applyFont="1" applyBorder="1" applyAlignment="1">
      <alignment vertical="top"/>
    </xf>
    <xf numFmtId="43" fontId="14" fillId="0" borderId="0" xfId="1" applyFont="1" applyAlignment="1">
      <alignment vertical="top"/>
    </xf>
    <xf numFmtId="0" fontId="13" fillId="6" borderId="1" xfId="0" applyFont="1" applyFill="1" applyBorder="1" applyAlignment="1">
      <alignment horizontal="center" vertical="top"/>
    </xf>
    <xf numFmtId="0" fontId="33" fillId="0" borderId="0" xfId="0" applyFont="1" applyAlignment="1">
      <alignment horizontal="right" vertical="center" textRotation="180"/>
    </xf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43" fontId="14" fillId="0" borderId="0" xfId="1" applyFont="1" applyAlignment="1">
      <alignment vertical="top" wrapText="1"/>
    </xf>
    <xf numFmtId="43" fontId="13" fillId="0" borderId="15" xfId="1" applyFont="1" applyBorder="1" applyAlignment="1">
      <alignment horizontal="right" vertical="top" wrapText="1"/>
    </xf>
    <xf numFmtId="43" fontId="14" fillId="0" borderId="14" xfId="1" applyFont="1" applyFill="1" applyBorder="1" applyAlignment="1">
      <alignment horizontal="left" vertical="top" wrapText="1"/>
    </xf>
    <xf numFmtId="43" fontId="14" fillId="0" borderId="15" xfId="1" applyFont="1" applyFill="1" applyBorder="1" applyAlignment="1">
      <alignment horizontal="left" vertical="top" wrapText="1"/>
    </xf>
    <xf numFmtId="43" fontId="14" fillId="0" borderId="15" xfId="1" applyFont="1" applyBorder="1" applyAlignment="1">
      <alignment vertical="top" wrapText="1"/>
    </xf>
    <xf numFmtId="43" fontId="13" fillId="0" borderId="15" xfId="1" applyFont="1" applyFill="1" applyBorder="1" applyAlignment="1">
      <alignment horizontal="right" vertical="top" wrapText="1"/>
    </xf>
    <xf numFmtId="43" fontId="32" fillId="0" borderId="0" xfId="1" applyFont="1" applyBorder="1" applyAlignment="1">
      <alignment vertical="top" wrapText="1"/>
    </xf>
    <xf numFmtId="43" fontId="32" fillId="0" borderId="0" xfId="1" applyFont="1" applyBorder="1" applyAlignment="1">
      <alignment horizontal="right" vertical="top" wrapText="1"/>
    </xf>
    <xf numFmtId="49" fontId="32" fillId="0" borderId="0" xfId="1" applyNumberFormat="1" applyFont="1" applyBorder="1" applyAlignment="1">
      <alignment horizontal="right" vertical="top"/>
    </xf>
    <xf numFmtId="43" fontId="13" fillId="0" borderId="15" xfId="1" applyFont="1" applyFill="1" applyBorder="1" applyAlignment="1">
      <alignment horizontal="right" vertical="top" wrapText="1"/>
    </xf>
    <xf numFmtId="43" fontId="14" fillId="0" borderId="15" xfId="1" applyFont="1" applyFill="1" applyBorder="1" applyAlignment="1">
      <alignment horizontal="left" vertical="top" wrapText="1"/>
    </xf>
    <xf numFmtId="189" fontId="13" fillId="0" borderId="1" xfId="1" applyNumberFormat="1" applyFont="1" applyBorder="1" applyAlignment="1">
      <alignment horizontal="right" vertical="top"/>
    </xf>
    <xf numFmtId="189" fontId="13" fillId="0" borderId="1" xfId="1" applyNumberFormat="1" applyFont="1" applyFill="1" applyBorder="1" applyAlignment="1">
      <alignment horizontal="right" vertical="top"/>
    </xf>
    <xf numFmtId="43" fontId="37" fillId="7" borderId="1" xfId="1" applyFont="1" applyFill="1" applyBorder="1" applyAlignment="1">
      <alignment vertical="top"/>
    </xf>
    <xf numFmtId="43" fontId="13" fillId="0" borderId="0" xfId="1" applyFont="1" applyBorder="1" applyAlignment="1">
      <alignment horizontal="right" vertical="top" wrapText="1"/>
    </xf>
    <xf numFmtId="43" fontId="13" fillId="0" borderId="15" xfId="1" applyFont="1" applyBorder="1" applyAlignment="1">
      <alignment horizontal="right" vertical="top" wrapText="1"/>
    </xf>
    <xf numFmtId="43" fontId="13" fillId="0" borderId="15" xfId="1" applyFont="1" applyFill="1" applyBorder="1" applyAlignment="1">
      <alignment horizontal="right" vertical="top" wrapText="1"/>
    </xf>
    <xf numFmtId="43" fontId="13" fillId="0" borderId="13" xfId="1" applyFont="1" applyFill="1" applyBorder="1" applyAlignment="1">
      <alignment horizontal="right" vertical="top"/>
    </xf>
    <xf numFmtId="0" fontId="19" fillId="0" borderId="14" xfId="3" applyFont="1" applyBorder="1"/>
    <xf numFmtId="0" fontId="19" fillId="0" borderId="15" xfId="3" applyFont="1" applyBorder="1"/>
    <xf numFmtId="43" fontId="28" fillId="0" borderId="1" xfId="1" applyNumberFormat="1" applyFont="1" applyBorder="1" applyAlignment="1">
      <alignment horizontal="center" vertical="center"/>
    </xf>
    <xf numFmtId="4" fontId="41" fillId="0" borderId="1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3" fontId="13" fillId="0" borderId="7" xfId="1" applyFont="1" applyBorder="1" applyAlignment="1">
      <alignment horizontal="right" vertical="top" wrapText="1"/>
    </xf>
    <xf numFmtId="189" fontId="13" fillId="0" borderId="4" xfId="1" applyNumberFormat="1" applyFont="1" applyBorder="1" applyAlignment="1">
      <alignment horizontal="right" vertical="top"/>
    </xf>
    <xf numFmtId="2" fontId="14" fillId="0" borderId="4" xfId="1" applyNumberFormat="1" applyFont="1" applyBorder="1" applyAlignment="1">
      <alignment vertical="top"/>
    </xf>
    <xf numFmtId="43" fontId="13" fillId="0" borderId="1" xfId="1" applyFont="1" applyBorder="1" applyAlignment="1">
      <alignment vertical="top"/>
    </xf>
    <xf numFmtId="0" fontId="14" fillId="7" borderId="0" xfId="0" applyFont="1" applyFill="1" applyAlignment="1">
      <alignment horizontal="center" vertical="top"/>
    </xf>
    <xf numFmtId="0" fontId="13" fillId="7" borderId="0" xfId="0" applyFont="1" applyFill="1" applyAlignment="1">
      <alignment vertical="top"/>
    </xf>
    <xf numFmtId="49" fontId="13" fillId="7" borderId="0" xfId="1" applyNumberFormat="1" applyFont="1" applyFill="1" applyAlignment="1">
      <alignment vertical="top" wrapText="1"/>
    </xf>
    <xf numFmtId="43" fontId="13" fillId="7" borderId="0" xfId="1" applyFont="1" applyFill="1" applyAlignment="1">
      <alignment horizontal="center" vertical="top"/>
    </xf>
    <xf numFmtId="43" fontId="13" fillId="7" borderId="0" xfId="1" applyFont="1" applyFill="1" applyAlignment="1">
      <alignment vertical="top"/>
    </xf>
    <xf numFmtId="0" fontId="14" fillId="7" borderId="0" xfId="0" applyFont="1" applyFill="1" applyAlignment="1">
      <alignment vertical="top"/>
    </xf>
    <xf numFmtId="49" fontId="14" fillId="7" borderId="0" xfId="1" applyNumberFormat="1" applyFont="1" applyFill="1" applyAlignment="1">
      <alignment vertical="top" wrapText="1"/>
    </xf>
    <xf numFmtId="43" fontId="13" fillId="7" borderId="0" xfId="1" applyFont="1" applyFill="1" applyAlignment="1">
      <alignment horizontal="right" vertical="top"/>
    </xf>
    <xf numFmtId="43" fontId="13" fillId="7" borderId="0" xfId="1" applyFont="1" applyFill="1" applyAlignment="1">
      <alignment horizontal="left" vertical="top"/>
    </xf>
    <xf numFmtId="43" fontId="14" fillId="7" borderId="0" xfId="1" applyFont="1" applyFill="1" applyAlignment="1">
      <alignment horizontal="right" vertical="top"/>
    </xf>
    <xf numFmtId="43" fontId="14" fillId="7" borderId="0" xfId="1" applyFont="1" applyFill="1" applyAlignment="1">
      <alignment vertical="top"/>
    </xf>
    <xf numFmtId="43" fontId="14" fillId="7" borderId="0" xfId="1" applyFont="1" applyFill="1" applyAlignment="1">
      <alignment horizontal="left" vertical="top"/>
    </xf>
    <xf numFmtId="43" fontId="13" fillId="0" borderId="1" xfId="1" applyFont="1" applyBorder="1" applyAlignment="1">
      <alignment horizontal="right"/>
    </xf>
    <xf numFmtId="10" fontId="32" fillId="0" borderId="1" xfId="1" applyNumberFormat="1" applyFont="1" applyBorder="1" applyAlignment="1">
      <alignment vertical="top"/>
    </xf>
    <xf numFmtId="4" fontId="14" fillId="0" borderId="1" xfId="0" applyNumberFormat="1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4" fillId="7" borderId="0" xfId="0" applyFont="1" applyFill="1"/>
    <xf numFmtId="0" fontId="45" fillId="0" borderId="0" xfId="0" applyFont="1" applyAlignment="1">
      <alignment horizontal="center"/>
    </xf>
    <xf numFmtId="0" fontId="46" fillId="0" borderId="0" xfId="0" applyFont="1"/>
    <xf numFmtId="0" fontId="37" fillId="0" borderId="0" xfId="0" applyFont="1"/>
    <xf numFmtId="43" fontId="14" fillId="0" borderId="13" xfId="1" applyFont="1" applyBorder="1" applyAlignment="1">
      <alignment horizontal="left"/>
    </xf>
    <xf numFmtId="187" fontId="14" fillId="0" borderId="0" xfId="1" applyNumberFormat="1" applyFont="1" applyAlignment="1"/>
    <xf numFmtId="0" fontId="36" fillId="0" borderId="0" xfId="0" applyFont="1" applyAlignment="1"/>
    <xf numFmtId="0" fontId="1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3" fontId="16" fillId="0" borderId="0" xfId="1" applyFont="1" applyAlignment="1">
      <alignment horizontal="center"/>
    </xf>
    <xf numFmtId="43" fontId="14" fillId="0" borderId="0" xfId="1" applyNumberFormat="1" applyFont="1" applyAlignment="1">
      <alignment horizontal="center"/>
    </xf>
    <xf numFmtId="43" fontId="14" fillId="0" borderId="0" xfId="1" applyFont="1" applyAlignment="1">
      <alignment horizontal="center"/>
    </xf>
    <xf numFmtId="0" fontId="15" fillId="7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Fill="1" applyAlignment="1">
      <alignment horizontal="center" vertical="top"/>
    </xf>
    <xf numFmtId="43" fontId="13" fillId="0" borderId="13" xfId="1" applyFont="1" applyBorder="1" applyAlignment="1">
      <alignment horizontal="left" vertical="top" wrapText="1"/>
    </xf>
    <xf numFmtId="43" fontId="13" fillId="0" borderId="14" xfId="1" applyFont="1" applyBorder="1" applyAlignment="1">
      <alignment horizontal="left" vertical="top" wrapText="1"/>
    </xf>
    <xf numFmtId="43" fontId="13" fillId="0" borderId="15" xfId="1" applyFont="1" applyBorder="1" applyAlignment="1">
      <alignment horizontal="left" vertical="top" wrapText="1"/>
    </xf>
    <xf numFmtId="43" fontId="13" fillId="0" borderId="13" xfId="1" applyFont="1" applyBorder="1" applyAlignment="1">
      <alignment horizontal="left" vertical="top"/>
    </xf>
    <xf numFmtId="43" fontId="13" fillId="0" borderId="14" xfId="1" applyFont="1" applyBorder="1" applyAlignment="1">
      <alignment horizontal="left" vertical="top"/>
    </xf>
    <xf numFmtId="43" fontId="13" fillId="0" borderId="15" xfId="1" applyFont="1" applyBorder="1" applyAlignment="1">
      <alignment horizontal="left" vertical="top"/>
    </xf>
    <xf numFmtId="0" fontId="14" fillId="0" borderId="14" xfId="0" applyFont="1" applyBorder="1" applyAlignment="1">
      <alignment horizontal="left" vertical="top"/>
    </xf>
    <xf numFmtId="0" fontId="14" fillId="0" borderId="15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43" fontId="13" fillId="0" borderId="13" xfId="1" applyFont="1" applyBorder="1" applyAlignment="1">
      <alignment horizontal="right" vertical="top" wrapText="1"/>
    </xf>
    <xf numFmtId="43" fontId="13" fillId="0" borderId="14" xfId="1" applyFont="1" applyBorder="1" applyAlignment="1">
      <alignment horizontal="right" vertical="top" wrapText="1"/>
    </xf>
    <xf numFmtId="43" fontId="13" fillId="0" borderId="15" xfId="1" applyFont="1" applyBorder="1" applyAlignment="1">
      <alignment horizontal="right" vertical="top" wrapText="1"/>
    </xf>
    <xf numFmtId="0" fontId="13" fillId="7" borderId="8" xfId="0" applyFont="1" applyFill="1" applyBorder="1" applyAlignment="1">
      <alignment horizontal="center" vertical="top" wrapText="1"/>
    </xf>
    <xf numFmtId="0" fontId="13" fillId="7" borderId="9" xfId="0" applyFont="1" applyFill="1" applyBorder="1" applyAlignment="1">
      <alignment horizontal="center" vertical="top" wrapText="1"/>
    </xf>
    <xf numFmtId="0" fontId="13" fillId="7" borderId="5" xfId="0" applyFont="1" applyFill="1" applyBorder="1" applyAlignment="1">
      <alignment horizontal="center" vertical="top" wrapText="1"/>
    </xf>
    <xf numFmtId="0" fontId="14" fillId="7" borderId="11" xfId="0" applyFont="1" applyFill="1" applyBorder="1" applyAlignment="1">
      <alignment horizontal="center" vertical="top"/>
    </xf>
    <xf numFmtId="0" fontId="14" fillId="7" borderId="12" xfId="0" applyFont="1" applyFill="1" applyBorder="1" applyAlignment="1">
      <alignment horizontal="center" vertical="top"/>
    </xf>
    <xf numFmtId="0" fontId="14" fillId="7" borderId="7" xfId="0" applyFont="1" applyFill="1" applyBorder="1" applyAlignment="1">
      <alignment horizontal="center" vertical="top"/>
    </xf>
    <xf numFmtId="0" fontId="13" fillId="7" borderId="2" xfId="0" applyFont="1" applyFill="1" applyBorder="1" applyAlignment="1">
      <alignment horizontal="center" vertical="top" wrapText="1"/>
    </xf>
    <xf numFmtId="0" fontId="14" fillId="7" borderId="4" xfId="0" applyFont="1" applyFill="1" applyBorder="1" applyAlignment="1">
      <alignment horizontal="center" vertical="top"/>
    </xf>
    <xf numFmtId="43" fontId="13" fillId="0" borderId="0" xfId="1" applyFont="1" applyBorder="1" applyAlignment="1">
      <alignment horizontal="left" vertical="top" wrapText="1"/>
    </xf>
    <xf numFmtId="43" fontId="13" fillId="0" borderId="0" xfId="1" applyFont="1" applyBorder="1" applyAlignment="1">
      <alignment horizontal="left" vertical="top"/>
    </xf>
    <xf numFmtId="43" fontId="13" fillId="0" borderId="0" xfId="1" applyFont="1" applyBorder="1" applyAlignment="1">
      <alignment horizontal="right" vertical="top" wrapText="1"/>
    </xf>
    <xf numFmtId="0" fontId="13" fillId="0" borderId="13" xfId="0" applyFont="1" applyBorder="1" applyAlignment="1">
      <alignment vertical="top" wrapText="1"/>
    </xf>
    <xf numFmtId="0" fontId="13" fillId="0" borderId="15" xfId="0" applyFont="1" applyBorder="1" applyAlignment="1">
      <alignment vertical="top" wrapText="1"/>
    </xf>
    <xf numFmtId="0" fontId="13" fillId="0" borderId="13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1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13" fillId="5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87" fontId="13" fillId="4" borderId="2" xfId="1" applyNumberFormat="1" applyFont="1" applyFill="1" applyBorder="1" applyAlignment="1">
      <alignment horizontal="center" vertical="top" wrapText="1"/>
    </xf>
    <xf numFmtId="187" fontId="13" fillId="4" borderId="4" xfId="1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187" fontId="13" fillId="4" borderId="2" xfId="1" applyNumberFormat="1" applyFont="1" applyFill="1" applyBorder="1" applyAlignment="1">
      <alignment horizontal="center" vertical="top"/>
    </xf>
    <xf numFmtId="187" fontId="13" fillId="4" borderId="4" xfId="1" applyNumberFormat="1" applyFont="1" applyFill="1" applyBorder="1" applyAlignment="1">
      <alignment horizontal="center" vertical="top"/>
    </xf>
    <xf numFmtId="0" fontId="13" fillId="4" borderId="16" xfId="0" applyFont="1" applyFill="1" applyBorder="1" applyAlignment="1">
      <alignment horizontal="left" vertical="top" wrapText="1"/>
    </xf>
    <xf numFmtId="0" fontId="13" fillId="4" borderId="17" xfId="0" applyFont="1" applyFill="1" applyBorder="1" applyAlignment="1">
      <alignment horizontal="left" vertical="top"/>
    </xf>
    <xf numFmtId="0" fontId="13" fillId="4" borderId="18" xfId="0" applyFont="1" applyFill="1" applyBorder="1" applyAlignment="1">
      <alignment horizontal="left" vertical="top"/>
    </xf>
    <xf numFmtId="0" fontId="13" fillId="4" borderId="19" xfId="0" applyFont="1" applyFill="1" applyBorder="1" applyAlignment="1">
      <alignment horizontal="left" vertical="top"/>
    </xf>
    <xf numFmtId="187" fontId="27" fillId="4" borderId="2" xfId="1" applyNumberFormat="1" applyFont="1" applyFill="1" applyBorder="1" applyAlignment="1">
      <alignment horizontal="center" vertical="top" wrapText="1"/>
    </xf>
    <xf numFmtId="187" fontId="27" fillId="4" borderId="4" xfId="1" applyNumberFormat="1" applyFont="1" applyFill="1" applyBorder="1" applyAlignment="1">
      <alignment horizontal="center" vertical="top" wrapText="1"/>
    </xf>
    <xf numFmtId="187" fontId="29" fillId="4" borderId="2" xfId="1" applyNumberFormat="1" applyFont="1" applyFill="1" applyBorder="1" applyAlignment="1">
      <alignment horizontal="center" vertical="top" wrapText="1"/>
    </xf>
    <xf numFmtId="187" fontId="29" fillId="4" borderId="4" xfId="1" applyNumberFormat="1" applyFont="1" applyFill="1" applyBorder="1" applyAlignment="1">
      <alignment horizontal="center" vertical="top" wrapText="1"/>
    </xf>
    <xf numFmtId="187" fontId="28" fillId="4" borderId="2" xfId="1" applyNumberFormat="1" applyFont="1" applyFill="1" applyBorder="1" applyAlignment="1">
      <alignment horizontal="center" vertical="top" wrapText="1"/>
    </xf>
    <xf numFmtId="187" fontId="28" fillId="4" borderId="4" xfId="1" applyNumberFormat="1" applyFont="1" applyFill="1" applyBorder="1" applyAlignment="1">
      <alignment horizontal="center" vertical="top" wrapText="1"/>
    </xf>
    <xf numFmtId="187" fontId="14" fillId="0" borderId="0" xfId="5" applyNumberFormat="1" applyFont="1" applyAlignment="1">
      <alignment horizontal="center"/>
    </xf>
    <xf numFmtId="187" fontId="14" fillId="0" borderId="0" xfId="1" applyNumberFormat="1" applyFont="1" applyAlignment="1">
      <alignment horizontal="center"/>
    </xf>
    <xf numFmtId="187" fontId="14" fillId="0" borderId="13" xfId="1" applyNumberFormat="1" applyFont="1" applyBorder="1" applyAlignment="1">
      <alignment horizontal="center" vertical="top" wrapText="1"/>
    </xf>
    <xf numFmtId="187" fontId="14" fillId="0" borderId="15" xfId="1" applyNumberFormat="1" applyFont="1" applyBorder="1" applyAlignment="1">
      <alignment horizontal="center" vertical="top" wrapText="1"/>
    </xf>
    <xf numFmtId="187" fontId="16" fillId="0" borderId="1" xfId="1" applyNumberFormat="1" applyFont="1" applyBorder="1" applyAlignment="1">
      <alignment horizontal="center"/>
    </xf>
    <xf numFmtId="187" fontId="13" fillId="9" borderId="1" xfId="1" applyNumberFormat="1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43" fontId="13" fillId="0" borderId="13" xfId="1" applyFont="1" applyBorder="1" applyAlignment="1">
      <alignment horizontal="right" wrapText="1"/>
    </xf>
    <xf numFmtId="43" fontId="13" fillId="0" borderId="14" xfId="1" applyFont="1" applyBorder="1" applyAlignment="1">
      <alignment horizontal="right" wrapText="1"/>
    </xf>
    <xf numFmtId="43" fontId="13" fillId="0" borderId="15" xfId="1" applyFont="1" applyBorder="1" applyAlignment="1">
      <alignment horizontal="right" wrapText="1"/>
    </xf>
    <xf numFmtId="187" fontId="13" fillId="0" borderId="1" xfId="1" applyNumberFormat="1" applyFont="1" applyBorder="1" applyAlignment="1">
      <alignment horizontal="center"/>
    </xf>
    <xf numFmtId="187" fontId="14" fillId="0" borderId="1" xfId="1" applyNumberFormat="1" applyFont="1" applyBorder="1" applyAlignment="1">
      <alignment horizontal="center"/>
    </xf>
    <xf numFmtId="0" fontId="3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8" borderId="13" xfId="0" applyFont="1" applyFill="1" applyBorder="1" applyAlignment="1">
      <alignment horizontal="center"/>
    </xf>
    <xf numFmtId="0" fontId="13" fillId="8" borderId="14" xfId="0" applyFont="1" applyFill="1" applyBorder="1" applyAlignment="1">
      <alignment horizontal="center"/>
    </xf>
    <xf numFmtId="0" fontId="13" fillId="8" borderId="15" xfId="0" applyFont="1" applyFill="1" applyBorder="1" applyAlignment="1">
      <alignment horizontal="center"/>
    </xf>
    <xf numFmtId="187" fontId="13" fillId="8" borderId="13" xfId="1" applyNumberFormat="1" applyFont="1" applyFill="1" applyBorder="1" applyAlignment="1">
      <alignment horizontal="center"/>
    </xf>
    <xf numFmtId="187" fontId="13" fillId="8" borderId="15" xfId="1" applyNumberFormat="1" applyFont="1" applyFill="1" applyBorder="1" applyAlignment="1">
      <alignment horizontal="center"/>
    </xf>
    <xf numFmtId="187" fontId="47" fillId="0" borderId="13" xfId="1" applyNumberFormat="1" applyFont="1" applyBorder="1" applyAlignment="1">
      <alignment horizontal="center" vertical="top" wrapText="1"/>
    </xf>
    <xf numFmtId="187" fontId="47" fillId="0" borderId="15" xfId="1" applyNumberFormat="1" applyFont="1" applyBorder="1" applyAlignment="1">
      <alignment horizontal="center" vertical="top" wrapText="1"/>
    </xf>
    <xf numFmtId="43" fontId="13" fillId="0" borderId="13" xfId="1" applyFont="1" applyBorder="1" applyAlignment="1">
      <alignment horizontal="right"/>
    </xf>
    <xf numFmtId="43" fontId="13" fillId="0" borderId="14" xfId="1" applyFont="1" applyBorder="1" applyAlignment="1">
      <alignment horizontal="right"/>
    </xf>
    <xf numFmtId="43" fontId="13" fillId="0" borderId="15" xfId="1" applyFont="1" applyBorder="1" applyAlignment="1">
      <alignment horizontal="right"/>
    </xf>
    <xf numFmtId="187" fontId="13" fillId="0" borderId="13" xfId="1" applyNumberFormat="1" applyFont="1" applyBorder="1" applyAlignment="1">
      <alignment horizontal="center"/>
    </xf>
    <xf numFmtId="187" fontId="13" fillId="0" borderId="15" xfId="1" applyNumberFormat="1" applyFont="1" applyBorder="1" applyAlignment="1">
      <alignment horizontal="center"/>
    </xf>
    <xf numFmtId="187" fontId="14" fillId="0" borderId="13" xfId="1" applyNumberFormat="1" applyFont="1" applyBorder="1" applyAlignment="1">
      <alignment horizontal="center"/>
    </xf>
    <xf numFmtId="187" fontId="14" fillId="0" borderId="15" xfId="1" applyNumberFormat="1" applyFont="1" applyBorder="1" applyAlignment="1">
      <alignment horizontal="center"/>
    </xf>
    <xf numFmtId="43" fontId="28" fillId="4" borderId="8" xfId="1" applyFont="1" applyFill="1" applyBorder="1" applyAlignment="1">
      <alignment horizontal="center" vertical="top" wrapText="1"/>
    </xf>
    <xf numFmtId="43" fontId="28" fillId="4" borderId="5" xfId="1" applyFont="1" applyFill="1" applyBorder="1" applyAlignment="1">
      <alignment horizontal="center" vertical="top" wrapText="1"/>
    </xf>
    <xf numFmtId="0" fontId="28" fillId="4" borderId="8" xfId="0" applyFont="1" applyFill="1" applyBorder="1" applyAlignment="1">
      <alignment horizontal="center" vertical="top" wrapText="1"/>
    </xf>
    <xf numFmtId="0" fontId="28" fillId="4" borderId="5" xfId="0" applyFont="1" applyFill="1" applyBorder="1" applyAlignment="1">
      <alignment horizontal="center" vertical="top" wrapText="1"/>
    </xf>
    <xf numFmtId="43" fontId="28" fillId="4" borderId="9" xfId="1" applyFont="1" applyFill="1" applyBorder="1" applyAlignment="1">
      <alignment horizontal="center" vertical="top" wrapText="1"/>
    </xf>
    <xf numFmtId="0" fontId="32" fillId="0" borderId="0" xfId="0" applyFont="1" applyBorder="1" applyAlignment="1">
      <alignment horizontal="left" vertical="top"/>
    </xf>
    <xf numFmtId="0" fontId="28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43" fontId="14" fillId="0" borderId="0" xfId="1" applyFont="1" applyAlignment="1">
      <alignment vertical="top"/>
    </xf>
    <xf numFmtId="0" fontId="30" fillId="0" borderId="0" xfId="0" applyFont="1" applyAlignment="1">
      <alignment horizontal="center" vertical="top"/>
    </xf>
    <xf numFmtId="43" fontId="14" fillId="0" borderId="0" xfId="1" applyFont="1" applyAlignment="1">
      <alignment vertical="top" wrapText="1"/>
    </xf>
    <xf numFmtId="43" fontId="14" fillId="0" borderId="0" xfId="1" applyFont="1" applyBorder="1" applyAlignment="1">
      <alignment vertical="top" wrapText="1"/>
    </xf>
    <xf numFmtId="0" fontId="14" fillId="0" borderId="0" xfId="0" applyFont="1" applyAlignment="1">
      <alignment horizontal="left" vertical="top" wrapText="1"/>
    </xf>
    <xf numFmtId="43" fontId="14" fillId="0" borderId="0" xfId="1" applyFont="1" applyAlignment="1">
      <alignment horizontal="left" vertical="top" wrapText="1"/>
    </xf>
    <xf numFmtId="0" fontId="15" fillId="0" borderId="0" xfId="3" applyFont="1" applyAlignment="1">
      <alignment horizontal="center" vertical="top"/>
    </xf>
    <xf numFmtId="0" fontId="16" fillId="0" borderId="0" xfId="3" applyFont="1" applyAlignment="1">
      <alignment horizontal="center" vertical="top"/>
    </xf>
    <xf numFmtId="0" fontId="16" fillId="0" borderId="12" xfId="3" applyFont="1" applyBorder="1" applyAlignment="1">
      <alignment horizontal="center" vertical="top"/>
    </xf>
    <xf numFmtId="43" fontId="13" fillId="6" borderId="8" xfId="1" applyFont="1" applyFill="1" applyBorder="1" applyAlignment="1">
      <alignment horizontal="center" vertical="top" wrapText="1"/>
    </xf>
    <xf numFmtId="43" fontId="13" fillId="6" borderId="9" xfId="1" applyFont="1" applyFill="1" applyBorder="1" applyAlignment="1">
      <alignment horizontal="center" vertical="top" wrapText="1"/>
    </xf>
    <xf numFmtId="43" fontId="13" fillId="6" borderId="5" xfId="1" applyFont="1" applyFill="1" applyBorder="1" applyAlignment="1">
      <alignment horizontal="center" vertical="top" wrapText="1"/>
    </xf>
    <xf numFmtId="43" fontId="13" fillId="6" borderId="11" xfId="1" applyFont="1" applyFill="1" applyBorder="1" applyAlignment="1">
      <alignment horizontal="center" vertical="top" wrapText="1"/>
    </xf>
    <xf numFmtId="43" fontId="13" fillId="6" borderId="12" xfId="1" applyFont="1" applyFill="1" applyBorder="1" applyAlignment="1">
      <alignment horizontal="center" vertical="top" wrapText="1"/>
    </xf>
    <xf numFmtId="43" fontId="13" fillId="6" borderId="7" xfId="1" applyFont="1" applyFill="1" applyBorder="1" applyAlignment="1">
      <alignment horizontal="center" vertical="top" wrapText="1"/>
    </xf>
    <xf numFmtId="187" fontId="13" fillId="6" borderId="13" xfId="1" applyNumberFormat="1" applyFont="1" applyFill="1" applyBorder="1" applyAlignment="1">
      <alignment horizontal="center" vertical="top" wrapText="1"/>
    </xf>
    <xf numFmtId="187" fontId="13" fillId="6" borderId="14" xfId="1" applyNumberFormat="1" applyFont="1" applyFill="1" applyBorder="1" applyAlignment="1">
      <alignment horizontal="center" vertical="top" wrapText="1"/>
    </xf>
    <xf numFmtId="187" fontId="13" fillId="6" borderId="15" xfId="1" applyNumberFormat="1" applyFont="1" applyFill="1" applyBorder="1" applyAlignment="1">
      <alignment horizontal="center" vertical="top" wrapText="1"/>
    </xf>
    <xf numFmtId="0" fontId="13" fillId="6" borderId="13" xfId="3" applyFont="1" applyFill="1" applyBorder="1" applyAlignment="1">
      <alignment horizontal="center" vertical="top"/>
    </xf>
    <xf numFmtId="0" fontId="13" fillId="6" borderId="14" xfId="3" applyFont="1" applyFill="1" applyBorder="1" applyAlignment="1">
      <alignment horizontal="center" vertical="top"/>
    </xf>
    <xf numFmtId="0" fontId="13" fillId="6" borderId="15" xfId="3" applyFont="1" applyFill="1" applyBorder="1" applyAlignment="1">
      <alignment horizontal="center" vertical="top"/>
    </xf>
    <xf numFmtId="43" fontId="13" fillId="0" borderId="13" xfId="1" applyFont="1" applyFill="1" applyBorder="1" applyAlignment="1">
      <alignment horizontal="right" vertical="top"/>
    </xf>
    <xf numFmtId="0" fontId="19" fillId="0" borderId="14" xfId="3" applyFont="1" applyBorder="1"/>
    <xf numFmtId="0" fontId="19" fillId="0" borderId="15" xfId="3" applyFont="1" applyBorder="1"/>
    <xf numFmtId="43" fontId="14" fillId="0" borderId="14" xfId="1" applyFont="1" applyBorder="1" applyAlignment="1">
      <alignment horizontal="left" vertical="top" wrapText="1"/>
    </xf>
    <xf numFmtId="43" fontId="14" fillId="0" borderId="15" xfId="1" applyFont="1" applyBorder="1" applyAlignment="1">
      <alignment horizontal="left" vertical="top" wrapText="1"/>
    </xf>
    <xf numFmtId="43" fontId="14" fillId="0" borderId="14" xfId="1" applyFont="1" applyFill="1" applyBorder="1" applyAlignment="1">
      <alignment horizontal="left" vertical="top" wrapText="1"/>
    </xf>
    <xf numFmtId="43" fontId="14" fillId="0" borderId="15" xfId="1" applyFont="1" applyFill="1" applyBorder="1" applyAlignment="1">
      <alignment horizontal="left" vertical="top" wrapText="1"/>
    </xf>
    <xf numFmtId="43" fontId="14" fillId="0" borderId="14" xfId="1" applyFont="1" applyBorder="1" applyAlignment="1">
      <alignment vertical="top" wrapText="1"/>
    </xf>
    <xf numFmtId="43" fontId="14" fillId="0" borderId="15" xfId="1" applyFont="1" applyBorder="1" applyAlignment="1">
      <alignment vertical="top" wrapText="1"/>
    </xf>
    <xf numFmtId="0" fontId="13" fillId="0" borderId="13" xfId="3" applyFont="1" applyBorder="1" applyAlignment="1">
      <alignment horizontal="right" wrapText="1"/>
    </xf>
    <xf numFmtId="0" fontId="13" fillId="0" borderId="14" xfId="3" applyFont="1" applyBorder="1" applyAlignment="1">
      <alignment horizontal="right" wrapText="1"/>
    </xf>
    <xf numFmtId="0" fontId="13" fillId="0" borderId="15" xfId="3" applyFont="1" applyBorder="1" applyAlignment="1">
      <alignment horizontal="right" wrapText="1"/>
    </xf>
    <xf numFmtId="43" fontId="13" fillId="0" borderId="13" xfId="1" applyFont="1" applyFill="1" applyBorder="1" applyAlignment="1">
      <alignment horizontal="right" vertical="top" wrapText="1"/>
    </xf>
    <xf numFmtId="43" fontId="13" fillId="0" borderId="14" xfId="1" applyFont="1" applyFill="1" applyBorder="1" applyAlignment="1">
      <alignment horizontal="right" vertical="top" wrapText="1"/>
    </xf>
    <xf numFmtId="43" fontId="13" fillId="0" borderId="15" xfId="1" applyFont="1" applyFill="1" applyBorder="1" applyAlignment="1">
      <alignment horizontal="right" vertical="top" wrapText="1"/>
    </xf>
    <xf numFmtId="43" fontId="13" fillId="0" borderId="14" xfId="1" applyFont="1" applyFill="1" applyBorder="1" applyAlignment="1">
      <alignment horizontal="right" vertical="top"/>
    </xf>
    <xf numFmtId="43" fontId="13" fillId="0" borderId="15" xfId="1" applyFont="1" applyFill="1" applyBorder="1" applyAlignment="1">
      <alignment horizontal="right" vertical="top"/>
    </xf>
    <xf numFmtId="0" fontId="13" fillId="0" borderId="13" xfId="0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3" fillId="0" borderId="13" xfId="0" quotePrefix="1" applyFont="1" applyBorder="1" applyAlignment="1">
      <alignment horizontal="center" vertical="top"/>
    </xf>
    <xf numFmtId="0" fontId="13" fillId="0" borderId="14" xfId="0" quotePrefix="1" applyFont="1" applyBorder="1" applyAlignment="1">
      <alignment horizontal="center" vertical="top"/>
    </xf>
    <xf numFmtId="0" fontId="13" fillId="0" borderId="15" xfId="0" quotePrefix="1" applyFont="1" applyBorder="1" applyAlignment="1">
      <alignment horizontal="center" vertical="top"/>
    </xf>
    <xf numFmtId="0" fontId="11" fillId="0" borderId="13" xfId="0" applyFont="1" applyBorder="1" applyAlignment="1">
      <alignment horizontal="right" vertical="top"/>
    </xf>
    <xf numFmtId="0" fontId="11" fillId="0" borderId="14" xfId="0" applyFont="1" applyBorder="1" applyAlignment="1">
      <alignment horizontal="right" vertical="top"/>
    </xf>
    <xf numFmtId="0" fontId="11" fillId="0" borderId="15" xfId="0" applyFont="1" applyBorder="1" applyAlignment="1">
      <alignment horizontal="right" vertical="top"/>
    </xf>
    <xf numFmtId="0" fontId="13" fillId="0" borderId="0" xfId="0" applyFont="1" applyAlignment="1">
      <alignment horizontal="left" vertical="top"/>
    </xf>
    <xf numFmtId="0" fontId="13" fillId="7" borderId="0" xfId="0" applyFont="1" applyFill="1" applyAlignment="1">
      <alignment horizontal="center" vertical="top"/>
    </xf>
    <xf numFmtId="0" fontId="13" fillId="4" borderId="17" xfId="0" applyFont="1" applyFill="1" applyBorder="1" applyAlignment="1">
      <alignment horizontal="left" vertical="top" wrapText="1"/>
    </xf>
    <xf numFmtId="0" fontId="13" fillId="4" borderId="18" xfId="0" applyFont="1" applyFill="1" applyBorder="1" applyAlignment="1">
      <alignment horizontal="left" vertical="top" wrapText="1"/>
    </xf>
    <xf numFmtId="0" fontId="13" fillId="4" borderId="19" xfId="0" applyFont="1" applyFill="1" applyBorder="1" applyAlignment="1">
      <alignment horizontal="left" vertical="top" wrapText="1"/>
    </xf>
    <xf numFmtId="187" fontId="13" fillId="6" borderId="1" xfId="1" applyNumberFormat="1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/>
    </xf>
    <xf numFmtId="0" fontId="16" fillId="0" borderId="0" xfId="0" applyFont="1" applyAlignment="1">
      <alignment horizontal="center" vertical="top"/>
    </xf>
  </cellXfs>
  <cellStyles count="7">
    <cellStyle name="Comma" xfId="1" builtinId="3"/>
    <cellStyle name="Normal" xfId="0" builtinId="0"/>
    <cellStyle name="เครื่องหมายจุลภาค 2" xfId="5"/>
    <cellStyle name="เครื่องหมายจุลภาค 3" xfId="6"/>
    <cellStyle name="ปกติ 2" xfId="3"/>
    <cellStyle name="ปกติ 3" xfId="4"/>
    <cellStyle name="ลักษณะ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0</xdr:row>
      <xdr:rowOff>0</xdr:rowOff>
    </xdr:from>
    <xdr:to>
      <xdr:col>5</xdr:col>
      <xdr:colOff>476250</xdr:colOff>
      <xdr:row>2</xdr:row>
      <xdr:rowOff>514350</xdr:rowOff>
    </xdr:to>
    <xdr:pic>
      <xdr:nvPicPr>
        <xdr:cNvPr id="1424" name="Picture 85" descr="ตราเทศบาล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90725" y="0"/>
          <a:ext cx="153352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523875</xdr:colOff>
      <xdr:row>3</xdr:row>
      <xdr:rowOff>171450</xdr:rowOff>
    </xdr:from>
    <xdr:ext cx="194454" cy="253194"/>
    <xdr:sp macro="" textlink="">
      <xdr:nvSpPr>
        <xdr:cNvPr id="3" name="TextBox 2"/>
        <xdr:cNvSpPr txBox="1"/>
      </xdr:nvSpPr>
      <xdr:spPr>
        <a:xfrm>
          <a:off x="7372350" y="10858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2</xdr:col>
      <xdr:colOff>285750</xdr:colOff>
      <xdr:row>0</xdr:row>
      <xdr:rowOff>19050</xdr:rowOff>
    </xdr:from>
    <xdr:ext cx="381000" cy="361125"/>
    <xdr:sp macro="" textlink="">
      <xdr:nvSpPr>
        <xdr:cNvPr id="4" name="TextBox 3"/>
        <xdr:cNvSpPr txBox="1"/>
      </xdr:nvSpPr>
      <xdr:spPr>
        <a:xfrm flipH="1">
          <a:off x="5057775" y="19050"/>
          <a:ext cx="381000" cy="361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/>
            <a:t>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 5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182</xdr:row>
      <xdr:rowOff>0</xdr:rowOff>
    </xdr:from>
    <xdr:to>
      <xdr:col>2</xdr:col>
      <xdr:colOff>0</xdr:colOff>
      <xdr:row>182</xdr:row>
      <xdr:rowOff>0</xdr:rowOff>
    </xdr:to>
    <xdr:cxnSp macro="">
      <xdr:nvCxnSpPr>
        <xdr:cNvPr id="5" name="ตัวเชื่อมต่อตรง 4"/>
        <xdr:cNvCxnSpPr/>
      </xdr:nvCxnSpPr>
      <xdr:spPr>
        <a:xfrm>
          <a:off x="19050" y="4895850"/>
          <a:ext cx="1019175" cy="5810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182</xdr:row>
      <xdr:rowOff>0</xdr:rowOff>
    </xdr:from>
    <xdr:to>
      <xdr:col>2</xdr:col>
      <xdr:colOff>0</xdr:colOff>
      <xdr:row>182</xdr:row>
      <xdr:rowOff>0</xdr:rowOff>
    </xdr:to>
    <xdr:cxnSp macro="">
      <xdr:nvCxnSpPr>
        <xdr:cNvPr id="6" name="ตัวเชื่อมต่อตรง 5"/>
        <xdr:cNvCxnSpPr/>
      </xdr:nvCxnSpPr>
      <xdr:spPr>
        <a:xfrm>
          <a:off x="19050" y="4895850"/>
          <a:ext cx="1019175" cy="5810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182</xdr:row>
      <xdr:rowOff>0</xdr:rowOff>
    </xdr:from>
    <xdr:to>
      <xdr:col>2</xdr:col>
      <xdr:colOff>0</xdr:colOff>
      <xdr:row>182</xdr:row>
      <xdr:rowOff>0</xdr:rowOff>
    </xdr:to>
    <xdr:cxnSp macro="">
      <xdr:nvCxnSpPr>
        <xdr:cNvPr id="7" name="ตัวเชื่อมต่อตรง 6"/>
        <xdr:cNvCxnSpPr/>
      </xdr:nvCxnSpPr>
      <xdr:spPr>
        <a:xfrm>
          <a:off x="19050" y="4895850"/>
          <a:ext cx="1019175" cy="5810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182</xdr:row>
      <xdr:rowOff>0</xdr:rowOff>
    </xdr:from>
    <xdr:to>
      <xdr:col>2</xdr:col>
      <xdr:colOff>0</xdr:colOff>
      <xdr:row>182</xdr:row>
      <xdr:rowOff>0</xdr:rowOff>
    </xdr:to>
    <xdr:cxnSp macro="">
      <xdr:nvCxnSpPr>
        <xdr:cNvPr id="8" name="ตัวเชื่อมต่อตรง 7"/>
        <xdr:cNvCxnSpPr/>
      </xdr:nvCxnSpPr>
      <xdr:spPr>
        <a:xfrm>
          <a:off x="19050" y="9467850"/>
          <a:ext cx="1019175" cy="5810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182</xdr:row>
      <xdr:rowOff>0</xdr:rowOff>
    </xdr:from>
    <xdr:to>
      <xdr:col>2</xdr:col>
      <xdr:colOff>0</xdr:colOff>
      <xdr:row>182</xdr:row>
      <xdr:rowOff>0</xdr:rowOff>
    </xdr:to>
    <xdr:cxnSp macro="">
      <xdr:nvCxnSpPr>
        <xdr:cNvPr id="9" name="ตัวเชื่อมต่อตรง 8"/>
        <xdr:cNvCxnSpPr/>
      </xdr:nvCxnSpPr>
      <xdr:spPr>
        <a:xfrm>
          <a:off x="19050" y="9467850"/>
          <a:ext cx="1019175" cy="5810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182</xdr:row>
      <xdr:rowOff>0</xdr:rowOff>
    </xdr:from>
    <xdr:to>
      <xdr:col>2</xdr:col>
      <xdr:colOff>0</xdr:colOff>
      <xdr:row>182</xdr:row>
      <xdr:rowOff>0</xdr:rowOff>
    </xdr:to>
    <xdr:cxnSp macro="">
      <xdr:nvCxnSpPr>
        <xdr:cNvPr id="10" name="ตัวเชื่อมต่อตรง 9"/>
        <xdr:cNvCxnSpPr/>
      </xdr:nvCxnSpPr>
      <xdr:spPr>
        <a:xfrm>
          <a:off x="19050" y="9467850"/>
          <a:ext cx="1019175" cy="5810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182</xdr:row>
      <xdr:rowOff>0</xdr:rowOff>
    </xdr:from>
    <xdr:to>
      <xdr:col>2</xdr:col>
      <xdr:colOff>0</xdr:colOff>
      <xdr:row>182</xdr:row>
      <xdr:rowOff>0</xdr:rowOff>
    </xdr:to>
    <xdr:cxnSp macro="">
      <xdr:nvCxnSpPr>
        <xdr:cNvPr id="11" name="ตัวเชื่อมต่อตรง 10"/>
        <xdr:cNvCxnSpPr/>
      </xdr:nvCxnSpPr>
      <xdr:spPr>
        <a:xfrm>
          <a:off x="19050" y="24707850"/>
          <a:ext cx="1019175" cy="5810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182</xdr:row>
      <xdr:rowOff>0</xdr:rowOff>
    </xdr:from>
    <xdr:to>
      <xdr:col>2</xdr:col>
      <xdr:colOff>0</xdr:colOff>
      <xdr:row>182</xdr:row>
      <xdr:rowOff>0</xdr:rowOff>
    </xdr:to>
    <xdr:cxnSp macro="">
      <xdr:nvCxnSpPr>
        <xdr:cNvPr id="12" name="ตัวเชื่อมต่อตรง 11"/>
        <xdr:cNvCxnSpPr/>
      </xdr:nvCxnSpPr>
      <xdr:spPr>
        <a:xfrm>
          <a:off x="19050" y="18268950"/>
          <a:ext cx="1019175" cy="5810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666750</xdr:colOff>
      <xdr:row>88</xdr:row>
      <xdr:rowOff>152400</xdr:rowOff>
    </xdr:from>
    <xdr:ext cx="600074" cy="361125"/>
    <xdr:sp macro="" textlink="">
      <xdr:nvSpPr>
        <xdr:cNvPr id="18" name="TextBox 17"/>
        <xdr:cNvSpPr txBox="1"/>
      </xdr:nvSpPr>
      <xdr:spPr>
        <a:xfrm flipH="1">
          <a:off x="7581900" y="25727025"/>
          <a:ext cx="600074" cy="361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/>
            <a:t>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47625</xdr:rowOff>
    </xdr:from>
    <xdr:to>
      <xdr:col>3</xdr:col>
      <xdr:colOff>19050</xdr:colOff>
      <xdr:row>8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28575" y="600075"/>
          <a:ext cx="2390775" cy="1143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47625</xdr:rowOff>
    </xdr:from>
    <xdr:to>
      <xdr:col>3</xdr:col>
      <xdr:colOff>19050</xdr:colOff>
      <xdr:row>8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28575" y="600075"/>
          <a:ext cx="2390775" cy="1143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600075</xdr:colOff>
      <xdr:row>0</xdr:row>
      <xdr:rowOff>0</xdr:rowOff>
    </xdr:from>
    <xdr:ext cx="581025" cy="361125"/>
    <xdr:sp macro="" textlink="">
      <xdr:nvSpPr>
        <xdr:cNvPr id="2" name="TextBox 1"/>
        <xdr:cNvSpPr txBox="1"/>
      </xdr:nvSpPr>
      <xdr:spPr>
        <a:xfrm flipH="1">
          <a:off x="5057775" y="0"/>
          <a:ext cx="581025" cy="361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/>
            <a:t>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2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0</a:t>
          </a:r>
        </a:p>
      </xdr:txBody>
    </xdr:sp>
    <xdr:clientData/>
  </xdr:oneCellAnchor>
  <xdr:oneCellAnchor>
    <xdr:from>
      <xdr:col>4</xdr:col>
      <xdr:colOff>542925</xdr:colOff>
      <xdr:row>29</xdr:row>
      <xdr:rowOff>0</xdr:rowOff>
    </xdr:from>
    <xdr:ext cx="600076" cy="361125"/>
    <xdr:sp macro="" textlink="">
      <xdr:nvSpPr>
        <xdr:cNvPr id="5" name="TextBox 4"/>
        <xdr:cNvSpPr txBox="1"/>
      </xdr:nvSpPr>
      <xdr:spPr>
        <a:xfrm flipH="1">
          <a:off x="5000625" y="8791575"/>
          <a:ext cx="600076" cy="361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/>
            <a:t>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  2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1</a:t>
          </a:r>
        </a:p>
      </xdr:txBody>
    </xdr:sp>
    <xdr:clientData/>
  </xdr:oneCellAnchor>
  <xdr:oneCellAnchor>
    <xdr:from>
      <xdr:col>4</xdr:col>
      <xdr:colOff>523875</xdr:colOff>
      <xdr:row>58</xdr:row>
      <xdr:rowOff>19050</xdr:rowOff>
    </xdr:from>
    <xdr:ext cx="609600" cy="361125"/>
    <xdr:sp macro="" textlink="">
      <xdr:nvSpPr>
        <xdr:cNvPr id="6" name="TextBox 5"/>
        <xdr:cNvSpPr txBox="1"/>
      </xdr:nvSpPr>
      <xdr:spPr>
        <a:xfrm flipH="1">
          <a:off x="4981575" y="17649825"/>
          <a:ext cx="609600" cy="361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/>
            <a:t>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  2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2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588;&#3635;&#3649;&#3606;&#3621;&#3591;%202558(4&#3626;&#3588;.5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ปก"/>
      <sheetName val="2คำแถลง"/>
      <sheetName val="3คำแถลง"/>
      <sheetName val="4หลักการ"/>
      <sheetName val="5แผนงาน"/>
      <sheetName val="6เทศฯ"/>
      <sheetName val="7รร"/>
      <sheetName val="8รอ-รร"/>
      <sheetName val="9รจ"/>
      <sheetName val="9รจ ตั้งจ่าย"/>
      <sheetName val="10.1รอ-รจ-บห"/>
      <sheetName val="10.1รอ-รจ-รษ"/>
      <sheetName val="10.1รอ-รจ-ศก"/>
      <sheetName val="10.1รอ-รจ-สธ"/>
      <sheetName val="10.1รอ-รจ-สค"/>
      <sheetName val="10.1รอ-รจ-คห"/>
      <sheetName val="10.1รอ-รจ-ขข"/>
      <sheetName val="10.1รอ-รจ-ศน"/>
      <sheetName val="10.1รอ-รจ-งก"/>
      <sheetName val="ปป-รร"/>
      <sheetName val="ปป-รอ-รร"/>
      <sheetName val="5แผนงาน ปป"/>
      <sheetName val="9รจ ปป"/>
      <sheetName val="ปป-รอ-รจ"/>
      <sheetName val="คำนวณตั้งจ่าย"/>
      <sheetName val="11งบประมาณรายจ่าย"/>
      <sheetName val="คห โครงสร้างพื้นฐานครบ 28 โครงก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">
          <cell r="F13">
            <v>120000</v>
          </cell>
        </row>
        <row r="16">
          <cell r="F16">
            <v>120000</v>
          </cell>
        </row>
        <row r="79">
          <cell r="F79">
            <v>30000</v>
          </cell>
        </row>
        <row r="172">
          <cell r="C172" t="str">
            <v>อาคารต่าง ๆ</v>
          </cell>
        </row>
        <row r="288">
          <cell r="F288">
            <v>5000</v>
          </cell>
        </row>
        <row r="298">
          <cell r="F298">
            <v>20000</v>
          </cell>
        </row>
        <row r="305">
          <cell r="C305" t="str">
            <v xml:space="preserve">ครุภัณฑ์คอมพิวเตอร์ </v>
          </cell>
        </row>
      </sheetData>
      <sheetData sheetId="11" refreshError="1">
        <row r="77">
          <cell r="F77">
            <v>10000</v>
          </cell>
        </row>
      </sheetData>
      <sheetData sheetId="12" refreshError="1"/>
      <sheetData sheetId="13" refreshError="1">
        <row r="22">
          <cell r="C22" t="str">
            <v>ค่าตอบแทนการปฏิบัติงานนอกเวลาราชการ</v>
          </cell>
        </row>
        <row r="30">
          <cell r="C30" t="str">
            <v>รายจ่ายเพื่อให้ได้มาซึ่งบริการ</v>
          </cell>
        </row>
        <row r="34">
          <cell r="D34" t="str">
            <v>1) ค่าใช้จ่ายในการเดินทางไปราชการในและนอกราชอาณาจักร</v>
          </cell>
        </row>
        <row r="37">
          <cell r="C37" t="str">
            <v>ค่าบำรุงรักษาและซ่อมแซม</v>
          </cell>
          <cell r="F37">
            <v>30000</v>
          </cell>
        </row>
        <row r="83">
          <cell r="F83">
            <v>30000</v>
          </cell>
        </row>
      </sheetData>
      <sheetData sheetId="14" refreshError="1"/>
      <sheetData sheetId="15" refreshError="1">
        <row r="73">
          <cell r="F73">
            <v>10000</v>
          </cell>
        </row>
        <row r="94">
          <cell r="C94" t="str">
            <v>ค่าบำรุงรักษาและปรับปรุงครุภัณฑ์</v>
          </cell>
        </row>
      </sheetData>
      <sheetData sheetId="16" refreshError="1"/>
      <sheetData sheetId="17" refreshError="1"/>
      <sheetData sheetId="18" refreshError="1">
        <row r="51">
          <cell r="F51">
            <v>10000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opLeftCell="A109" workbookViewId="0">
      <selection activeCell="K54" sqref="K54"/>
    </sheetView>
  </sheetViews>
  <sheetFormatPr defaultRowHeight="39.75"/>
  <cols>
    <col min="1" max="16384" width="9.140625" style="2"/>
  </cols>
  <sheetData>
    <row r="1" spans="1:9" s="1" customFormat="1" ht="33.75">
      <c r="A1" s="550"/>
      <c r="B1" s="550"/>
      <c r="C1" s="550"/>
      <c r="D1" s="550"/>
      <c r="E1" s="550"/>
      <c r="F1" s="550"/>
      <c r="G1" s="550"/>
      <c r="H1" s="550"/>
      <c r="I1" s="550"/>
    </row>
    <row r="2" spans="1:9" s="1" customFormat="1" ht="33.75">
      <c r="A2" s="99"/>
      <c r="B2" s="100"/>
      <c r="C2" s="100"/>
      <c r="D2" s="100"/>
      <c r="E2" s="100"/>
      <c r="F2" s="100"/>
      <c r="G2" s="100"/>
      <c r="H2" s="100"/>
      <c r="I2" s="100"/>
    </row>
    <row r="3" spans="1:9" s="1" customFormat="1" ht="45.75">
      <c r="A3" s="101"/>
      <c r="B3" s="100"/>
      <c r="C3" s="100"/>
      <c r="D3" s="100"/>
      <c r="E3" s="100"/>
      <c r="F3" s="100"/>
      <c r="G3" s="100"/>
      <c r="H3" s="100"/>
      <c r="I3" s="100"/>
    </row>
    <row r="4" spans="1:9">
      <c r="A4" s="102"/>
      <c r="B4" s="103"/>
      <c r="C4" s="103"/>
      <c r="D4" s="103"/>
      <c r="E4" s="544" t="s">
        <v>601</v>
      </c>
      <c r="F4" s="103"/>
      <c r="G4" s="103"/>
      <c r="H4" s="103"/>
      <c r="I4" s="103"/>
    </row>
    <row r="5" spans="1:9">
      <c r="A5" s="553" t="s">
        <v>150</v>
      </c>
      <c r="B5" s="553"/>
      <c r="C5" s="553"/>
      <c r="D5" s="553"/>
      <c r="E5" s="553"/>
      <c r="F5" s="553"/>
      <c r="G5" s="553"/>
      <c r="H5" s="553"/>
      <c r="I5" s="553"/>
    </row>
    <row r="6" spans="1:9">
      <c r="A6" s="105"/>
      <c r="B6" s="102"/>
      <c r="C6" s="102"/>
      <c r="D6" s="102"/>
      <c r="E6" s="102"/>
      <c r="F6" s="102"/>
      <c r="G6" s="102"/>
      <c r="H6" s="102"/>
      <c r="I6" s="102"/>
    </row>
    <row r="7" spans="1:9">
      <c r="A7" s="553" t="s">
        <v>27</v>
      </c>
      <c r="B7" s="553"/>
      <c r="C7" s="553"/>
      <c r="D7" s="553"/>
      <c r="E7" s="553"/>
      <c r="F7" s="553"/>
      <c r="G7" s="553"/>
      <c r="H7" s="553"/>
      <c r="I7" s="553"/>
    </row>
    <row r="8" spans="1:9">
      <c r="A8" s="103"/>
      <c r="B8" s="103"/>
      <c r="C8" s="103"/>
      <c r="D8" s="103"/>
      <c r="E8" s="103"/>
      <c r="F8" s="103"/>
      <c r="G8" s="103"/>
      <c r="H8" s="103"/>
      <c r="I8" s="103"/>
    </row>
    <row r="9" spans="1:9">
      <c r="A9" s="553" t="s">
        <v>99</v>
      </c>
      <c r="B9" s="553"/>
      <c r="C9" s="553"/>
      <c r="D9" s="553"/>
      <c r="E9" s="553"/>
      <c r="F9" s="553"/>
      <c r="G9" s="553"/>
      <c r="H9" s="553"/>
      <c r="I9" s="553"/>
    </row>
    <row r="10" spans="1:9">
      <c r="A10" s="553" t="s">
        <v>611</v>
      </c>
      <c r="B10" s="553"/>
      <c r="C10" s="553"/>
      <c r="D10" s="553"/>
      <c r="E10" s="553"/>
      <c r="F10" s="553"/>
      <c r="G10" s="553"/>
      <c r="H10" s="553"/>
      <c r="I10" s="553"/>
    </row>
    <row r="11" spans="1:9">
      <c r="A11" s="104"/>
      <c r="B11" s="102"/>
      <c r="C11" s="102"/>
      <c r="D11" s="102"/>
      <c r="E11" s="102"/>
      <c r="F11" s="102"/>
      <c r="G11" s="102"/>
      <c r="H11" s="102"/>
      <c r="I11" s="102"/>
    </row>
    <row r="12" spans="1:9">
      <c r="A12" s="104"/>
      <c r="B12" s="102"/>
      <c r="C12" s="102"/>
      <c r="D12" s="102"/>
      <c r="E12" s="102"/>
      <c r="F12" s="102"/>
      <c r="G12" s="102"/>
      <c r="H12" s="102"/>
      <c r="I12" s="102"/>
    </row>
    <row r="13" spans="1:9">
      <c r="A13" s="553" t="s">
        <v>28</v>
      </c>
      <c r="B13" s="553"/>
      <c r="C13" s="553"/>
      <c r="D13" s="553"/>
      <c r="E13" s="553"/>
      <c r="F13" s="553"/>
      <c r="G13" s="553"/>
      <c r="H13" s="553"/>
      <c r="I13" s="553"/>
    </row>
    <row r="14" spans="1:9">
      <c r="A14" s="104"/>
      <c r="B14" s="102"/>
      <c r="C14" s="102"/>
      <c r="D14" s="102"/>
      <c r="E14" s="102"/>
      <c r="F14" s="102"/>
      <c r="G14" s="102"/>
      <c r="H14" s="102"/>
      <c r="I14" s="102"/>
    </row>
    <row r="15" spans="1:9">
      <c r="A15" s="553" t="s">
        <v>278</v>
      </c>
      <c r="B15" s="553"/>
      <c r="C15" s="553"/>
      <c r="D15" s="553"/>
      <c r="E15" s="553"/>
      <c r="F15" s="553"/>
      <c r="G15" s="553"/>
      <c r="H15" s="553"/>
      <c r="I15" s="553"/>
    </row>
    <row r="16" spans="1:9">
      <c r="A16" s="553" t="s">
        <v>279</v>
      </c>
      <c r="B16" s="553"/>
      <c r="C16" s="553"/>
      <c r="D16" s="553"/>
      <c r="E16" s="553"/>
      <c r="F16" s="553"/>
      <c r="G16" s="553"/>
      <c r="H16" s="553"/>
      <c r="I16" s="553"/>
    </row>
    <row r="17" spans="1:9">
      <c r="A17" s="103"/>
      <c r="B17" s="103"/>
      <c r="C17" s="103"/>
      <c r="D17" s="103"/>
      <c r="E17" s="103"/>
      <c r="F17" s="103"/>
      <c r="G17" s="103"/>
      <c r="H17" s="103"/>
      <c r="I17" s="103"/>
    </row>
    <row r="18" spans="1:9">
      <c r="A18" s="103"/>
      <c r="B18" s="103"/>
      <c r="C18" s="103"/>
      <c r="D18" s="103"/>
      <c r="E18" s="103"/>
      <c r="F18" s="103"/>
      <c r="G18" s="103"/>
      <c r="H18" s="103"/>
      <c r="I18" s="103"/>
    </row>
    <row r="19" spans="1:9">
      <c r="A19" s="103"/>
      <c r="B19" s="103"/>
      <c r="C19" s="103"/>
      <c r="D19" s="103"/>
      <c r="E19" s="103"/>
      <c r="F19" s="103"/>
      <c r="G19" s="103"/>
      <c r="H19" s="103"/>
      <c r="I19" s="103"/>
    </row>
    <row r="20" spans="1:9" s="3" customFormat="1" ht="29.25">
      <c r="A20" s="106"/>
      <c r="B20" s="106"/>
      <c r="C20" s="106"/>
      <c r="D20" s="106"/>
      <c r="E20" s="106"/>
      <c r="F20" s="106"/>
      <c r="G20" s="106"/>
      <c r="H20" s="106"/>
      <c r="I20" s="106"/>
    </row>
    <row r="21" spans="1:9" s="3" customFormat="1" ht="29.25">
      <c r="A21" s="552" t="s">
        <v>29</v>
      </c>
      <c r="B21" s="552"/>
      <c r="C21" s="552"/>
      <c r="D21" s="552"/>
      <c r="E21" s="552"/>
      <c r="F21" s="552"/>
      <c r="G21" s="552"/>
      <c r="H21" s="552"/>
      <c r="I21" s="552"/>
    </row>
    <row r="22" spans="1:9" s="3" customFormat="1" ht="29.25">
      <c r="A22" s="107"/>
      <c r="B22" s="107"/>
      <c r="C22" s="107"/>
      <c r="D22" s="107"/>
      <c r="E22" s="107"/>
      <c r="F22" s="107"/>
      <c r="G22" s="107"/>
      <c r="H22" s="107"/>
      <c r="I22" s="107"/>
    </row>
    <row r="23" spans="1:9" s="3" customFormat="1" ht="29.25">
      <c r="A23" s="107"/>
      <c r="B23" s="107"/>
      <c r="C23" s="107"/>
      <c r="D23" s="107"/>
      <c r="E23" s="107"/>
      <c r="F23" s="107"/>
      <c r="G23" s="107"/>
      <c r="H23" s="107"/>
      <c r="I23" s="107"/>
    </row>
    <row r="24" spans="1:9" s="3" customFormat="1" ht="29.25">
      <c r="A24" s="108"/>
      <c r="B24" s="108"/>
      <c r="C24" s="108"/>
      <c r="D24" s="108"/>
      <c r="E24" s="108"/>
      <c r="F24" s="108"/>
      <c r="G24" s="108"/>
      <c r="H24" s="108"/>
      <c r="I24" s="108"/>
    </row>
    <row r="25" spans="1:9" s="3" customFormat="1" ht="29.25">
      <c r="A25" s="107"/>
      <c r="B25" s="108"/>
      <c r="C25" s="108"/>
      <c r="D25" s="108"/>
      <c r="E25" s="108"/>
      <c r="F25" s="108"/>
      <c r="G25" s="108"/>
      <c r="H25" s="108"/>
      <c r="I25" s="108"/>
    </row>
    <row r="26" spans="1:9" s="3" customFormat="1" ht="29.25">
      <c r="A26" s="552" t="s">
        <v>30</v>
      </c>
      <c r="B26" s="552"/>
      <c r="C26" s="552"/>
      <c r="D26" s="552"/>
      <c r="E26" s="552"/>
      <c r="F26" s="552"/>
      <c r="G26" s="552"/>
      <c r="H26" s="552"/>
      <c r="I26" s="552"/>
    </row>
    <row r="27" spans="1:9" s="3" customFormat="1" ht="29.25">
      <c r="A27" s="552" t="str">
        <f>+A10</f>
        <v>ประจำปีงบประมาณ พ.ศ. 2566</v>
      </c>
      <c r="B27" s="552"/>
      <c r="C27" s="552"/>
      <c r="D27" s="552"/>
      <c r="E27" s="552"/>
      <c r="F27" s="552"/>
      <c r="G27" s="552"/>
      <c r="H27" s="552"/>
      <c r="I27" s="552"/>
    </row>
    <row r="28" spans="1:9" s="3" customFormat="1" ht="29.25">
      <c r="A28" s="109"/>
      <c r="B28" s="108"/>
      <c r="C28" s="108"/>
      <c r="D28" s="108"/>
      <c r="E28" s="108"/>
      <c r="F28" s="108"/>
      <c r="G28" s="108"/>
      <c r="H28" s="108"/>
      <c r="I28" s="108"/>
    </row>
    <row r="29" spans="1:9" s="3" customFormat="1" ht="29.25">
      <c r="A29" s="109"/>
      <c r="B29" s="108"/>
      <c r="C29" s="108"/>
      <c r="D29" s="108"/>
      <c r="E29" s="108"/>
      <c r="F29" s="108"/>
      <c r="G29" s="108"/>
      <c r="H29" s="108"/>
      <c r="I29" s="108"/>
    </row>
    <row r="30" spans="1:9" s="3" customFormat="1" ht="29.25">
      <c r="A30" s="109"/>
      <c r="B30" s="108"/>
      <c r="C30" s="108"/>
      <c r="D30" s="108"/>
      <c r="E30" s="108"/>
      <c r="F30" s="108"/>
      <c r="G30" s="108"/>
      <c r="H30" s="108"/>
      <c r="I30" s="108"/>
    </row>
    <row r="31" spans="1:9" s="3" customFormat="1" ht="29.25">
      <c r="A31" s="109"/>
      <c r="B31" s="108"/>
      <c r="C31" s="108"/>
      <c r="D31" s="108"/>
      <c r="E31" s="108"/>
      <c r="F31" s="108"/>
      <c r="G31" s="108"/>
      <c r="H31" s="108"/>
      <c r="I31" s="108"/>
    </row>
    <row r="32" spans="1:9" s="3" customFormat="1" ht="29.25">
      <c r="A32" s="552" t="s">
        <v>28</v>
      </c>
      <c r="B32" s="552"/>
      <c r="C32" s="552"/>
      <c r="D32" s="552"/>
      <c r="E32" s="552"/>
      <c r="F32" s="552"/>
      <c r="G32" s="552"/>
      <c r="H32" s="552"/>
      <c r="I32" s="552"/>
    </row>
    <row r="33" spans="1:9" s="3" customFormat="1" ht="29.25">
      <c r="A33" s="107"/>
      <c r="B33" s="108"/>
      <c r="C33" s="108"/>
      <c r="D33" s="108"/>
      <c r="E33" s="108"/>
      <c r="F33" s="108"/>
      <c r="G33" s="108"/>
      <c r="H33" s="108"/>
      <c r="I33" s="108"/>
    </row>
    <row r="34" spans="1:9" s="3" customFormat="1" ht="29.25">
      <c r="A34" s="107"/>
      <c r="B34" s="108"/>
      <c r="C34" s="108"/>
      <c r="D34" s="108"/>
      <c r="E34" s="108"/>
      <c r="F34" s="108"/>
      <c r="G34" s="108"/>
      <c r="H34" s="108"/>
      <c r="I34" s="108"/>
    </row>
    <row r="35" spans="1:9" s="3" customFormat="1" ht="29.25">
      <c r="A35" s="107"/>
      <c r="B35" s="108"/>
      <c r="C35" s="108"/>
      <c r="D35" s="108"/>
      <c r="E35" s="108"/>
      <c r="F35" s="108"/>
      <c r="G35" s="108"/>
      <c r="H35" s="108"/>
      <c r="I35" s="108"/>
    </row>
    <row r="36" spans="1:9" s="3" customFormat="1" ht="29.25">
      <c r="A36" s="107"/>
      <c r="B36" s="108"/>
      <c r="C36" s="108"/>
      <c r="D36" s="108"/>
      <c r="E36" s="108"/>
      <c r="F36" s="108"/>
      <c r="G36" s="108"/>
      <c r="H36" s="108"/>
      <c r="I36" s="108"/>
    </row>
    <row r="37" spans="1:9" s="3" customFormat="1" ht="29.25">
      <c r="A37" s="552" t="s">
        <v>278</v>
      </c>
      <c r="B37" s="552"/>
      <c r="C37" s="552"/>
      <c r="D37" s="552"/>
      <c r="E37" s="552"/>
      <c r="F37" s="552"/>
      <c r="G37" s="552"/>
      <c r="H37" s="552"/>
      <c r="I37" s="552"/>
    </row>
    <row r="38" spans="1:9" s="3" customFormat="1" ht="29.25">
      <c r="A38" s="552" t="s">
        <v>279</v>
      </c>
      <c r="B38" s="552"/>
      <c r="C38" s="552"/>
      <c r="D38" s="552"/>
      <c r="E38" s="552"/>
      <c r="F38" s="552"/>
      <c r="G38" s="552"/>
      <c r="H38" s="552"/>
      <c r="I38" s="552"/>
    </row>
    <row r="39" spans="1:9">
      <c r="A39" s="105"/>
      <c r="B39" s="102"/>
      <c r="C39" s="102"/>
      <c r="D39" s="102"/>
      <c r="E39" s="102"/>
      <c r="F39" s="102"/>
      <c r="G39" s="102"/>
      <c r="H39" s="102"/>
      <c r="I39" s="102"/>
    </row>
    <row r="40" spans="1:9">
      <c r="A40" s="105"/>
      <c r="B40" s="102"/>
      <c r="C40" s="102"/>
      <c r="D40" s="102"/>
      <c r="E40" s="102"/>
      <c r="F40" s="102"/>
      <c r="G40" s="102"/>
      <c r="H40" s="102"/>
      <c r="I40" s="102"/>
    </row>
    <row r="41" spans="1:9" s="3" customFormat="1" ht="35.25">
      <c r="A41" s="550"/>
      <c r="B41" s="550"/>
      <c r="C41" s="550"/>
      <c r="D41" s="550"/>
      <c r="E41" s="550"/>
      <c r="F41" s="550"/>
      <c r="G41" s="550"/>
      <c r="H41" s="550"/>
      <c r="I41" s="550"/>
    </row>
    <row r="42" spans="1:9" s="3" customFormat="1" ht="35.25">
      <c r="A42" s="521"/>
      <c r="B42" s="521"/>
      <c r="C42" s="521"/>
      <c r="D42" s="521"/>
      <c r="E42" s="521"/>
      <c r="F42" s="521"/>
      <c r="G42" s="521"/>
      <c r="H42" s="521"/>
      <c r="I42" s="521"/>
    </row>
    <row r="43" spans="1:9" s="3" customFormat="1" ht="35.25">
      <c r="A43" s="521"/>
      <c r="B43" s="521"/>
      <c r="C43" s="521"/>
      <c r="D43" s="521"/>
      <c r="E43" s="521"/>
      <c r="F43" s="521"/>
      <c r="G43" s="521"/>
      <c r="H43" s="521"/>
      <c r="I43" s="521"/>
    </row>
    <row r="44" spans="1:9" s="1" customFormat="1" ht="26.25">
      <c r="A44" s="106"/>
      <c r="B44" s="106"/>
      <c r="C44" s="106"/>
      <c r="D44" s="106"/>
      <c r="E44" s="106"/>
      <c r="F44" s="106"/>
      <c r="G44" s="106"/>
      <c r="H44" s="106"/>
      <c r="I44" s="106"/>
    </row>
    <row r="45" spans="1:9" s="3" customFormat="1" ht="29.25">
      <c r="A45" s="552" t="s">
        <v>94</v>
      </c>
      <c r="B45" s="552"/>
      <c r="C45" s="552"/>
      <c r="D45" s="552"/>
      <c r="E45" s="552"/>
      <c r="F45" s="552"/>
      <c r="G45" s="552"/>
      <c r="H45" s="552"/>
      <c r="I45" s="552"/>
    </row>
    <row r="46" spans="1:9" s="3" customFormat="1" ht="29.25">
      <c r="A46" s="107"/>
      <c r="B46" s="107"/>
      <c r="C46" s="107"/>
      <c r="D46" s="107"/>
      <c r="E46" s="107"/>
      <c r="F46" s="107"/>
      <c r="G46" s="107"/>
      <c r="H46" s="107"/>
      <c r="I46" s="107"/>
    </row>
    <row r="47" spans="1:9" s="3" customFormat="1" ht="29.25">
      <c r="A47" s="107"/>
      <c r="B47" s="108"/>
      <c r="C47" s="108"/>
      <c r="D47" s="108"/>
      <c r="E47" s="108"/>
      <c r="F47" s="108"/>
      <c r="G47" s="108"/>
      <c r="H47" s="108"/>
      <c r="I47" s="108"/>
    </row>
    <row r="48" spans="1:9" s="3" customFormat="1" ht="29.25">
      <c r="A48" s="552" t="str">
        <f>+A5</f>
        <v>เทศบัญญัติ</v>
      </c>
      <c r="B48" s="552"/>
      <c r="C48" s="552"/>
      <c r="D48" s="552"/>
      <c r="E48" s="552"/>
      <c r="F48" s="552"/>
      <c r="G48" s="552"/>
      <c r="H48" s="552"/>
      <c r="I48" s="552"/>
    </row>
    <row r="49" spans="1:9" s="3" customFormat="1" ht="29.25">
      <c r="A49" s="107"/>
      <c r="B49" s="107"/>
      <c r="C49" s="107"/>
      <c r="D49" s="107"/>
      <c r="E49" s="107"/>
      <c r="F49" s="107"/>
      <c r="G49" s="107"/>
      <c r="H49" s="107"/>
      <c r="I49" s="107"/>
    </row>
    <row r="50" spans="1:9" s="3" customFormat="1" ht="29.25">
      <c r="A50" s="552" t="s">
        <v>27</v>
      </c>
      <c r="B50" s="552"/>
      <c r="C50" s="552"/>
      <c r="D50" s="552"/>
      <c r="E50" s="552"/>
      <c r="F50" s="552"/>
      <c r="G50" s="552"/>
      <c r="H50" s="552"/>
      <c r="I50" s="552"/>
    </row>
    <row r="51" spans="1:9" s="3" customFormat="1" ht="29.25">
      <c r="A51" s="552" t="s">
        <v>612</v>
      </c>
      <c r="B51" s="552"/>
      <c r="C51" s="552"/>
      <c r="D51" s="552"/>
      <c r="E51" s="552"/>
      <c r="F51" s="552"/>
      <c r="G51" s="552"/>
      <c r="H51" s="552"/>
      <c r="I51" s="552"/>
    </row>
    <row r="52" spans="1:9" s="3" customFormat="1" ht="29.25">
      <c r="A52" s="109"/>
      <c r="B52" s="108"/>
      <c r="C52" s="108"/>
      <c r="D52" s="108"/>
      <c r="E52" s="108"/>
      <c r="F52" s="108"/>
      <c r="G52" s="108"/>
      <c r="H52" s="108"/>
      <c r="I52" s="108"/>
    </row>
    <row r="53" spans="1:9" s="3" customFormat="1" ht="29.25">
      <c r="A53" s="109"/>
      <c r="B53" s="108"/>
      <c r="C53" s="108"/>
      <c r="D53" s="108"/>
      <c r="E53" s="108"/>
      <c r="F53" s="108"/>
      <c r="G53" s="108"/>
      <c r="H53" s="108"/>
      <c r="I53" s="108"/>
    </row>
    <row r="54" spans="1:9" s="3" customFormat="1" ht="29.25">
      <c r="A54" s="109"/>
      <c r="B54" s="108"/>
      <c r="C54" s="108"/>
      <c r="D54" s="108"/>
      <c r="E54" s="108"/>
      <c r="F54" s="108"/>
      <c r="G54" s="108"/>
      <c r="H54" s="108"/>
      <c r="I54" s="108"/>
    </row>
    <row r="55" spans="1:9" s="3" customFormat="1" ht="29.25">
      <c r="A55" s="109"/>
      <c r="B55" s="108"/>
      <c r="C55" s="108"/>
      <c r="D55" s="108"/>
      <c r="E55" s="108"/>
      <c r="F55" s="108"/>
      <c r="G55" s="108"/>
      <c r="H55" s="108"/>
      <c r="I55" s="108"/>
    </row>
    <row r="56" spans="1:9" s="3" customFormat="1" ht="29.25">
      <c r="A56" s="552" t="s">
        <v>28</v>
      </c>
      <c r="B56" s="552"/>
      <c r="C56" s="552"/>
      <c r="D56" s="552"/>
      <c r="E56" s="552"/>
      <c r="F56" s="552"/>
      <c r="G56" s="552"/>
      <c r="H56" s="552"/>
      <c r="I56" s="552"/>
    </row>
    <row r="57" spans="1:9" s="3" customFormat="1" ht="29.25">
      <c r="A57" s="107"/>
      <c r="B57" s="108"/>
      <c r="C57" s="108"/>
      <c r="D57" s="108"/>
      <c r="E57" s="108"/>
      <c r="F57" s="108"/>
      <c r="G57" s="108"/>
      <c r="H57" s="108"/>
      <c r="I57" s="108"/>
    </row>
    <row r="58" spans="1:9" s="3" customFormat="1" ht="29.25">
      <c r="A58" s="107"/>
      <c r="B58" s="108"/>
      <c r="C58" s="108"/>
      <c r="D58" s="108"/>
      <c r="E58" s="108"/>
      <c r="F58" s="108"/>
      <c r="G58" s="108"/>
      <c r="H58" s="108"/>
      <c r="I58" s="108"/>
    </row>
    <row r="59" spans="1:9" s="3" customFormat="1" ht="29.25">
      <c r="A59" s="107"/>
      <c r="B59" s="108"/>
      <c r="C59" s="108"/>
      <c r="D59" s="108"/>
      <c r="E59" s="108"/>
      <c r="F59" s="108"/>
      <c r="G59" s="108"/>
      <c r="H59" s="108"/>
      <c r="I59" s="108"/>
    </row>
    <row r="60" spans="1:9" s="3" customFormat="1" ht="29.25">
      <c r="A60" s="552" t="str">
        <f>+A15</f>
        <v>เทศบาลตำบลหนองโพ</v>
      </c>
      <c r="B60" s="552"/>
      <c r="C60" s="552"/>
      <c r="D60" s="552"/>
      <c r="E60" s="552"/>
      <c r="F60" s="552"/>
      <c r="G60" s="552"/>
      <c r="H60" s="552"/>
      <c r="I60" s="552"/>
    </row>
    <row r="61" spans="1:9" s="3" customFormat="1" ht="29.25">
      <c r="A61" s="552" t="s">
        <v>279</v>
      </c>
      <c r="B61" s="552"/>
      <c r="C61" s="552"/>
      <c r="D61" s="552"/>
      <c r="E61" s="552"/>
      <c r="F61" s="552"/>
      <c r="G61" s="552"/>
      <c r="H61" s="552"/>
      <c r="I61" s="552"/>
    </row>
    <row r="62" spans="1:9">
      <c r="A62" s="105"/>
      <c r="B62" s="102"/>
      <c r="C62" s="102"/>
      <c r="D62" s="102"/>
      <c r="E62" s="102"/>
      <c r="F62" s="102"/>
      <c r="G62" s="102"/>
      <c r="H62" s="102"/>
      <c r="I62" s="102"/>
    </row>
    <row r="63" spans="1:9" s="3" customFormat="1" ht="29.25">
      <c r="A63" s="106"/>
      <c r="B63" s="106"/>
      <c r="C63" s="106"/>
      <c r="D63" s="106"/>
      <c r="E63" s="106"/>
      <c r="F63" s="106"/>
      <c r="G63" s="106"/>
      <c r="H63" s="106"/>
      <c r="I63" s="106"/>
    </row>
    <row r="64" spans="1:9" s="3" customFormat="1" ht="29.25">
      <c r="A64" s="106"/>
      <c r="B64" s="106"/>
      <c r="C64" s="106"/>
      <c r="D64" s="106"/>
      <c r="E64" s="106"/>
      <c r="F64" s="106"/>
      <c r="G64" s="106"/>
      <c r="H64" s="106"/>
      <c r="I64" s="106"/>
    </row>
    <row r="65" spans="1:9" s="3" customFormat="1" ht="29.25">
      <c r="A65" s="106"/>
      <c r="B65" s="106"/>
      <c r="C65" s="106"/>
      <c r="D65" s="106"/>
      <c r="E65" s="106"/>
      <c r="F65" s="106"/>
      <c r="G65" s="106"/>
      <c r="H65" s="106"/>
      <c r="I65" s="106"/>
    </row>
    <row r="66" spans="1:9" s="3" customFormat="1" ht="29.25">
      <c r="A66" s="106"/>
      <c r="B66" s="106"/>
      <c r="C66" s="106"/>
      <c r="D66" s="106"/>
      <c r="E66" s="106"/>
      <c r="F66" s="106"/>
      <c r="G66" s="106"/>
      <c r="H66" s="106"/>
      <c r="I66" s="106"/>
    </row>
    <row r="67" spans="1:9" s="3" customFormat="1" ht="29.25">
      <c r="A67" s="106"/>
      <c r="B67" s="106"/>
      <c r="C67" s="106"/>
      <c r="D67" s="106"/>
      <c r="E67" s="106"/>
      <c r="F67" s="106"/>
      <c r="G67" s="106"/>
      <c r="H67" s="106"/>
      <c r="I67" s="106"/>
    </row>
    <row r="68" spans="1:9" s="3" customFormat="1" ht="29.25">
      <c r="A68" s="552" t="s">
        <v>145</v>
      </c>
      <c r="B68" s="552"/>
      <c r="C68" s="552"/>
      <c r="D68" s="552"/>
      <c r="E68" s="552"/>
      <c r="F68" s="552"/>
      <c r="G68" s="552"/>
      <c r="H68" s="552"/>
      <c r="I68" s="552"/>
    </row>
    <row r="69" spans="1:9" s="3" customFormat="1" ht="29.25">
      <c r="A69" s="107"/>
      <c r="B69" s="107"/>
      <c r="C69" s="107"/>
      <c r="D69" s="107"/>
      <c r="E69" s="107"/>
      <c r="F69" s="107"/>
      <c r="G69" s="107"/>
      <c r="H69" s="107"/>
      <c r="I69" s="107"/>
    </row>
    <row r="70" spans="1:9" s="3" customFormat="1" ht="29.25">
      <c r="A70" s="107"/>
      <c r="B70" s="108"/>
      <c r="C70" s="108"/>
      <c r="D70" s="108"/>
      <c r="E70" s="108"/>
      <c r="F70" s="108"/>
      <c r="G70" s="108"/>
      <c r="H70" s="108"/>
      <c r="I70" s="108"/>
    </row>
    <row r="71" spans="1:9" s="3" customFormat="1" ht="29.25">
      <c r="A71" s="552" t="s">
        <v>143</v>
      </c>
      <c r="B71" s="552"/>
      <c r="C71" s="552"/>
      <c r="D71" s="552"/>
      <c r="E71" s="552"/>
      <c r="F71" s="552"/>
      <c r="G71" s="552"/>
      <c r="H71" s="552"/>
      <c r="I71" s="552"/>
    </row>
    <row r="72" spans="1:9" s="3" customFormat="1" ht="29.25">
      <c r="A72" s="552" t="s">
        <v>339</v>
      </c>
      <c r="B72" s="552"/>
      <c r="C72" s="552"/>
      <c r="D72" s="552"/>
      <c r="E72" s="552"/>
      <c r="F72" s="552"/>
      <c r="G72" s="552"/>
      <c r="H72" s="552"/>
      <c r="I72" s="552"/>
    </row>
    <row r="73" spans="1:9" s="3" customFormat="1" ht="29.25">
      <c r="A73" s="552" t="str">
        <f>+A10</f>
        <v>ประจำปีงบประมาณ พ.ศ. 2566</v>
      </c>
      <c r="B73" s="552"/>
      <c r="C73" s="552"/>
      <c r="D73" s="552"/>
      <c r="E73" s="552"/>
      <c r="F73" s="552"/>
      <c r="G73" s="552"/>
      <c r="H73" s="552"/>
      <c r="I73" s="552"/>
    </row>
    <row r="74" spans="1:9" s="3" customFormat="1" ht="29.25">
      <c r="A74" s="107"/>
      <c r="B74" s="107"/>
      <c r="C74" s="107"/>
      <c r="D74" s="107"/>
      <c r="E74" s="107"/>
      <c r="F74" s="107"/>
      <c r="G74" s="107"/>
      <c r="H74" s="107"/>
      <c r="I74" s="107"/>
    </row>
    <row r="75" spans="1:9" s="3" customFormat="1" ht="29.25">
      <c r="A75" s="107"/>
      <c r="B75" s="107"/>
      <c r="C75" s="107"/>
      <c r="D75" s="107"/>
      <c r="E75" s="107"/>
      <c r="F75" s="107"/>
      <c r="G75" s="107"/>
      <c r="H75" s="107"/>
      <c r="I75" s="107"/>
    </row>
    <row r="76" spans="1:9" s="3" customFormat="1" ht="29.25">
      <c r="A76" s="109"/>
      <c r="B76" s="108"/>
      <c r="C76" s="108"/>
      <c r="D76" s="108"/>
      <c r="E76" s="108"/>
      <c r="F76" s="108"/>
      <c r="G76" s="108"/>
      <c r="H76" s="108"/>
      <c r="I76" s="108"/>
    </row>
    <row r="77" spans="1:9" s="3" customFormat="1" ht="29.25">
      <c r="A77" s="109"/>
      <c r="B77" s="108"/>
      <c r="C77" s="108"/>
      <c r="D77" s="108"/>
      <c r="E77" s="108"/>
      <c r="F77" s="108"/>
      <c r="G77" s="108"/>
      <c r="H77" s="108"/>
      <c r="I77" s="108"/>
    </row>
    <row r="78" spans="1:9" s="3" customFormat="1" ht="29.25">
      <c r="A78" s="552" t="s">
        <v>28</v>
      </c>
      <c r="B78" s="552"/>
      <c r="C78" s="552"/>
      <c r="D78" s="552"/>
      <c r="E78" s="552"/>
      <c r="F78" s="552"/>
      <c r="G78" s="552"/>
      <c r="H78" s="552"/>
      <c r="I78" s="552"/>
    </row>
    <row r="79" spans="1:9" s="3" customFormat="1" ht="29.25">
      <c r="A79" s="107"/>
      <c r="B79" s="108"/>
      <c r="C79" s="108"/>
      <c r="D79" s="108"/>
      <c r="E79" s="108"/>
      <c r="F79" s="108"/>
      <c r="G79" s="108"/>
      <c r="H79" s="108"/>
      <c r="I79" s="108"/>
    </row>
    <row r="80" spans="1:9" s="3" customFormat="1" ht="29.25">
      <c r="A80" s="107"/>
      <c r="B80" s="108"/>
      <c r="C80" s="108"/>
      <c r="D80" s="108"/>
      <c r="E80" s="108"/>
      <c r="F80" s="108"/>
      <c r="G80" s="108"/>
      <c r="H80" s="108"/>
      <c r="I80" s="108"/>
    </row>
    <row r="81" spans="1:9" s="3" customFormat="1" ht="29.25">
      <c r="A81" s="107"/>
      <c r="B81" s="108"/>
      <c r="C81" s="108"/>
      <c r="D81" s="108"/>
      <c r="E81" s="108"/>
      <c r="F81" s="108"/>
      <c r="G81" s="108"/>
      <c r="H81" s="108"/>
      <c r="I81" s="108"/>
    </row>
    <row r="82" spans="1:9" s="3" customFormat="1" ht="29.25">
      <c r="A82" s="107"/>
      <c r="B82" s="108"/>
      <c r="C82" s="108"/>
      <c r="D82" s="108"/>
      <c r="E82" s="108"/>
      <c r="F82" s="108"/>
      <c r="G82" s="108"/>
      <c r="H82" s="108"/>
      <c r="I82" s="108"/>
    </row>
    <row r="83" spans="1:9" s="3" customFormat="1" ht="29.25">
      <c r="A83" s="552" t="str">
        <f>+A15</f>
        <v>เทศบาลตำบลหนองโพ</v>
      </c>
      <c r="B83" s="552"/>
      <c r="C83" s="552"/>
      <c r="D83" s="552"/>
      <c r="E83" s="552"/>
      <c r="F83" s="552"/>
      <c r="G83" s="552"/>
      <c r="H83" s="552"/>
      <c r="I83" s="552"/>
    </row>
    <row r="84" spans="1:9" s="3" customFormat="1" ht="29.25">
      <c r="A84" s="552" t="s">
        <v>279</v>
      </c>
      <c r="B84" s="552"/>
      <c r="C84" s="552"/>
      <c r="D84" s="552"/>
      <c r="E84" s="552"/>
      <c r="F84" s="552"/>
      <c r="G84" s="552"/>
      <c r="H84" s="552"/>
      <c r="I84" s="552"/>
    </row>
    <row r="85" spans="1:9" s="3" customFormat="1" ht="36.75">
      <c r="A85" s="105"/>
      <c r="B85" s="102"/>
      <c r="C85" s="102"/>
      <c r="D85" s="102"/>
      <c r="E85" s="102"/>
      <c r="F85" s="102"/>
      <c r="G85" s="102"/>
      <c r="H85" s="102"/>
      <c r="I85" s="102"/>
    </row>
    <row r="86" spans="1:9" s="3" customFormat="1" ht="36.75">
      <c r="A86" s="105"/>
      <c r="B86" s="102"/>
      <c r="C86" s="102"/>
      <c r="D86" s="102"/>
      <c r="E86" s="102"/>
      <c r="F86" s="102"/>
      <c r="G86" s="102"/>
      <c r="H86" s="102"/>
      <c r="I86" s="102"/>
    </row>
    <row r="94" spans="1:9" ht="40.5">
      <c r="A94" s="551" t="s">
        <v>146</v>
      </c>
      <c r="B94" s="551"/>
      <c r="C94" s="551"/>
      <c r="D94" s="551"/>
      <c r="E94" s="551"/>
      <c r="F94" s="551"/>
      <c r="G94" s="551"/>
      <c r="H94" s="551"/>
      <c r="I94" s="551"/>
    </row>
  </sheetData>
  <mergeCells count="30">
    <mergeCell ref="A15:I15"/>
    <mergeCell ref="A5:I5"/>
    <mergeCell ref="A7:I7"/>
    <mergeCell ref="A9:I9"/>
    <mergeCell ref="A13:I13"/>
    <mergeCell ref="A10:I10"/>
    <mergeCell ref="A60:I60"/>
    <mergeCell ref="A41:I41"/>
    <mergeCell ref="A16:I16"/>
    <mergeCell ref="A27:I27"/>
    <mergeCell ref="A32:I32"/>
    <mergeCell ref="A37:I37"/>
    <mergeCell ref="A21:I21"/>
    <mergeCell ref="A26:I26"/>
    <mergeCell ref="A1:I1"/>
    <mergeCell ref="A94:I94"/>
    <mergeCell ref="A83:I83"/>
    <mergeCell ref="A84:I84"/>
    <mergeCell ref="A71:I71"/>
    <mergeCell ref="A73:I73"/>
    <mergeCell ref="A72:I72"/>
    <mergeCell ref="A78:I78"/>
    <mergeCell ref="A61:I61"/>
    <mergeCell ref="A51:I51"/>
    <mergeCell ref="A68:I68"/>
    <mergeCell ref="A38:I38"/>
    <mergeCell ref="A56:I56"/>
    <mergeCell ref="A48:I48"/>
    <mergeCell ref="A50:I50"/>
    <mergeCell ref="A45:I45"/>
  </mergeCells>
  <phoneticPr fontId="0" type="noConversion"/>
  <pageMargins left="1.1811023622047245" right="0.59055118110236227" top="1.1811023622047245" bottom="0.59055118110236227" header="0.70866141732283472" footer="0.59055118110236227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0"/>
  <sheetViews>
    <sheetView workbookViewId="0">
      <selection activeCell="P37" sqref="P37"/>
    </sheetView>
  </sheetViews>
  <sheetFormatPr defaultRowHeight="23.25"/>
  <cols>
    <col min="1" max="2" width="2.7109375" style="10" customWidth="1"/>
    <col min="3" max="3" width="54.7109375" style="14" customWidth="1"/>
    <col min="4" max="4" width="6.7109375" style="37" bestFit="1" customWidth="1"/>
    <col min="5" max="5" width="13.140625" style="20" customWidth="1"/>
    <col min="6" max="6" width="4.42578125" style="10" customWidth="1"/>
    <col min="7" max="16384" width="9.140625" style="10"/>
  </cols>
  <sheetData>
    <row r="1" spans="1:7">
      <c r="A1" s="641" t="s">
        <v>240</v>
      </c>
      <c r="B1" s="641"/>
      <c r="C1" s="641"/>
      <c r="D1" s="641"/>
      <c r="E1" s="641"/>
      <c r="F1" s="641"/>
      <c r="G1" s="72"/>
    </row>
    <row r="2" spans="1:7">
      <c r="A2" s="642" t="s">
        <v>596</v>
      </c>
      <c r="B2" s="642"/>
      <c r="C2" s="642"/>
      <c r="D2" s="642"/>
      <c r="E2" s="642"/>
      <c r="F2" s="642"/>
      <c r="G2" s="72"/>
    </row>
    <row r="3" spans="1:7">
      <c r="A3" s="642" t="s">
        <v>278</v>
      </c>
      <c r="B3" s="642"/>
      <c r="C3" s="642"/>
      <c r="D3" s="642"/>
      <c r="E3" s="642"/>
      <c r="F3" s="642"/>
      <c r="G3" s="72"/>
    </row>
    <row r="4" spans="1:7">
      <c r="A4" s="642" t="s">
        <v>306</v>
      </c>
      <c r="B4" s="642"/>
      <c r="C4" s="642"/>
      <c r="D4" s="642"/>
      <c r="E4" s="642"/>
      <c r="F4" s="642"/>
      <c r="G4" s="72"/>
    </row>
    <row r="5" spans="1:7">
      <c r="A5" s="72"/>
      <c r="B5" s="72"/>
      <c r="C5" s="84"/>
      <c r="D5" s="146"/>
      <c r="E5" s="111"/>
      <c r="F5" s="72"/>
      <c r="G5" s="72"/>
    </row>
    <row r="6" spans="1:7" s="13" customFormat="1">
      <c r="A6" s="147" t="s">
        <v>177</v>
      </c>
      <c r="B6" s="115"/>
      <c r="C6" s="73"/>
      <c r="D6" s="148"/>
      <c r="E6" s="149">
        <f>+E8+E15+E49+E54+E60+E80</f>
        <v>44800000</v>
      </c>
      <c r="F6" s="115" t="s">
        <v>217</v>
      </c>
      <c r="G6" s="115"/>
    </row>
    <row r="7" spans="1:7" s="13" customFormat="1">
      <c r="A7" s="644" t="s">
        <v>413</v>
      </c>
      <c r="B7" s="644"/>
      <c r="C7" s="644"/>
      <c r="D7" s="644"/>
      <c r="E7" s="644"/>
      <c r="F7" s="644"/>
      <c r="G7" s="115"/>
    </row>
    <row r="8" spans="1:7" s="13" customFormat="1">
      <c r="A8" s="115" t="s">
        <v>101</v>
      </c>
      <c r="B8" s="115"/>
      <c r="C8" s="73"/>
      <c r="D8" s="148" t="s">
        <v>218</v>
      </c>
      <c r="E8" s="150">
        <f>SUM(E9:E14)</f>
        <v>2215000</v>
      </c>
      <c r="F8" s="115" t="s">
        <v>217</v>
      </c>
      <c r="G8" s="115"/>
    </row>
    <row r="9" spans="1:7">
      <c r="A9" s="72"/>
      <c r="B9" s="72" t="s">
        <v>8</v>
      </c>
      <c r="C9" s="84"/>
      <c r="D9" s="146" t="s">
        <v>113</v>
      </c>
      <c r="E9" s="151">
        <v>2000000</v>
      </c>
      <c r="F9" s="72" t="s">
        <v>217</v>
      </c>
      <c r="G9" s="72"/>
    </row>
    <row r="10" spans="1:7" ht="27" customHeight="1">
      <c r="A10" s="72"/>
      <c r="B10" s="72"/>
      <c r="C10" s="84" t="s">
        <v>9</v>
      </c>
      <c r="D10" s="146"/>
      <c r="E10" s="151"/>
      <c r="F10" s="72"/>
      <c r="G10" s="72"/>
    </row>
    <row r="11" spans="1:7">
      <c r="A11" s="72"/>
      <c r="B11" s="152" t="s">
        <v>130</v>
      </c>
      <c r="C11" s="84"/>
      <c r="D11" s="146" t="s">
        <v>113</v>
      </c>
      <c r="E11" s="151">
        <v>15000</v>
      </c>
      <c r="F11" s="72" t="s">
        <v>217</v>
      </c>
      <c r="G11" s="72"/>
    </row>
    <row r="12" spans="1:7" ht="30" customHeight="1">
      <c r="A12" s="72"/>
      <c r="B12" s="72"/>
      <c r="C12" s="84" t="s">
        <v>9</v>
      </c>
      <c r="D12" s="146"/>
      <c r="E12" s="151"/>
      <c r="F12" s="72"/>
      <c r="G12" s="72"/>
    </row>
    <row r="13" spans="1:7">
      <c r="A13" s="72"/>
      <c r="B13" s="152" t="s">
        <v>131</v>
      </c>
      <c r="C13" s="84"/>
      <c r="D13" s="146" t="s">
        <v>113</v>
      </c>
      <c r="E13" s="151">
        <v>200000</v>
      </c>
      <c r="F13" s="72" t="s">
        <v>217</v>
      </c>
      <c r="G13" s="72"/>
    </row>
    <row r="14" spans="1:7" ht="30" customHeight="1">
      <c r="A14" s="72"/>
      <c r="B14" s="72"/>
      <c r="C14" s="84" t="s">
        <v>9</v>
      </c>
      <c r="D14" s="146"/>
      <c r="E14" s="151"/>
      <c r="F14" s="72"/>
      <c r="G14" s="72"/>
    </row>
    <row r="15" spans="1:7" s="22" customFormat="1">
      <c r="A15" s="147" t="s">
        <v>178</v>
      </c>
      <c r="B15" s="147"/>
      <c r="C15" s="153"/>
      <c r="D15" s="148" t="s">
        <v>218</v>
      </c>
      <c r="E15" s="150">
        <f>SUM(E16:E48)</f>
        <v>705000</v>
      </c>
      <c r="F15" s="115" t="s">
        <v>217</v>
      </c>
      <c r="G15" s="147"/>
    </row>
    <row r="16" spans="1:7" s="21" customFormat="1">
      <c r="A16" s="152"/>
      <c r="B16" s="645" t="s">
        <v>76</v>
      </c>
      <c r="C16" s="645"/>
      <c r="D16" s="146" t="s">
        <v>113</v>
      </c>
      <c r="E16" s="151">
        <v>1500</v>
      </c>
      <c r="F16" s="72" t="s">
        <v>217</v>
      </c>
      <c r="G16" s="152"/>
    </row>
    <row r="17" spans="1:7" s="21" customFormat="1">
      <c r="A17" s="152"/>
      <c r="B17" s="154"/>
      <c r="C17" s="154" t="s">
        <v>10</v>
      </c>
      <c r="D17" s="146"/>
      <c r="E17" s="151"/>
      <c r="F17" s="72"/>
      <c r="G17" s="152"/>
    </row>
    <row r="18" spans="1:7" s="21" customFormat="1">
      <c r="A18" s="152"/>
      <c r="B18" s="645" t="s">
        <v>88</v>
      </c>
      <c r="C18" s="645"/>
      <c r="D18" s="146" t="s">
        <v>113</v>
      </c>
      <c r="E18" s="151">
        <v>30000</v>
      </c>
      <c r="F18" s="72" t="s">
        <v>217</v>
      </c>
      <c r="G18" s="152"/>
    </row>
    <row r="19" spans="1:7" s="21" customFormat="1">
      <c r="A19" s="152"/>
      <c r="B19" s="154"/>
      <c r="C19" s="154" t="s">
        <v>10</v>
      </c>
      <c r="D19" s="146"/>
      <c r="E19" s="151"/>
      <c r="F19" s="72"/>
      <c r="G19" s="152"/>
    </row>
    <row r="20" spans="1:7" s="21" customFormat="1">
      <c r="A20" s="152"/>
      <c r="B20" s="645" t="s">
        <v>322</v>
      </c>
      <c r="C20" s="645"/>
      <c r="D20" s="146" t="s">
        <v>113</v>
      </c>
      <c r="E20" s="151">
        <v>500000</v>
      </c>
      <c r="F20" s="72" t="s">
        <v>217</v>
      </c>
      <c r="G20" s="152"/>
    </row>
    <row r="21" spans="1:7" s="21" customFormat="1">
      <c r="A21" s="152"/>
      <c r="B21" s="154"/>
      <c r="C21" s="154" t="s">
        <v>10</v>
      </c>
      <c r="D21" s="146"/>
      <c r="E21" s="151"/>
      <c r="F21" s="72"/>
      <c r="G21" s="152"/>
    </row>
    <row r="22" spans="1:7" s="21" customFormat="1" ht="23.25" customHeight="1">
      <c r="A22" s="152"/>
      <c r="B22" s="645" t="s">
        <v>77</v>
      </c>
      <c r="C22" s="645"/>
      <c r="D22" s="146" t="s">
        <v>113</v>
      </c>
      <c r="E22" s="151">
        <v>1500</v>
      </c>
      <c r="F22" s="72" t="s">
        <v>217</v>
      </c>
      <c r="G22" s="152"/>
    </row>
    <row r="23" spans="1:7" s="21" customFormat="1">
      <c r="A23" s="152"/>
      <c r="B23" s="154"/>
      <c r="C23" s="154" t="s">
        <v>10</v>
      </c>
      <c r="D23" s="146"/>
      <c r="E23" s="151"/>
      <c r="F23" s="72"/>
      <c r="G23" s="152"/>
    </row>
    <row r="24" spans="1:7" s="21" customFormat="1">
      <c r="A24" s="497"/>
      <c r="B24" s="646" t="s">
        <v>540</v>
      </c>
      <c r="C24" s="646"/>
      <c r="D24" s="146" t="s">
        <v>113</v>
      </c>
      <c r="E24" s="151">
        <v>2000</v>
      </c>
      <c r="F24" s="72" t="s">
        <v>217</v>
      </c>
      <c r="G24" s="497"/>
    </row>
    <row r="25" spans="1:7" s="21" customFormat="1">
      <c r="A25" s="497"/>
      <c r="B25" s="499"/>
      <c r="C25" s="499" t="s">
        <v>11</v>
      </c>
      <c r="D25" s="146"/>
      <c r="E25" s="151"/>
      <c r="F25" s="72"/>
      <c r="G25" s="497"/>
    </row>
    <row r="26" spans="1:7" s="21" customFormat="1">
      <c r="A26" s="152"/>
      <c r="B26" s="646" t="s">
        <v>83</v>
      </c>
      <c r="C26" s="646"/>
      <c r="D26" s="146" t="s">
        <v>113</v>
      </c>
      <c r="E26" s="151">
        <v>30000</v>
      </c>
      <c r="F26" s="72" t="s">
        <v>217</v>
      </c>
      <c r="G26" s="152"/>
    </row>
    <row r="27" spans="1:7" s="21" customFormat="1">
      <c r="A27" s="152"/>
      <c r="B27" s="154"/>
      <c r="C27" s="154" t="s">
        <v>10</v>
      </c>
      <c r="D27" s="146"/>
      <c r="E27" s="151"/>
      <c r="F27" s="72"/>
      <c r="G27" s="152"/>
    </row>
    <row r="28" spans="1:7" s="21" customFormat="1" ht="24" customHeight="1">
      <c r="A28" s="152"/>
      <c r="B28" s="645" t="s">
        <v>321</v>
      </c>
      <c r="C28" s="645"/>
      <c r="D28" s="146" t="s">
        <v>113</v>
      </c>
      <c r="E28" s="151">
        <v>30000</v>
      </c>
      <c r="F28" s="72" t="s">
        <v>217</v>
      </c>
      <c r="G28" s="152"/>
    </row>
    <row r="29" spans="1:7" s="21" customFormat="1">
      <c r="A29" s="152"/>
      <c r="B29" s="154"/>
      <c r="C29" s="154" t="s">
        <v>11</v>
      </c>
      <c r="D29" s="146"/>
      <c r="E29" s="151"/>
      <c r="F29" s="72"/>
      <c r="G29" s="152"/>
    </row>
    <row r="30" spans="1:7" s="21" customFormat="1" ht="23.25" customHeight="1">
      <c r="A30" s="497"/>
      <c r="B30" s="499"/>
      <c r="C30" s="499"/>
      <c r="D30" s="146"/>
      <c r="E30" s="151"/>
      <c r="F30" s="72"/>
      <c r="G30" s="497"/>
    </row>
    <row r="31" spans="1:7" s="21" customFormat="1">
      <c r="A31" s="152"/>
      <c r="B31" s="646" t="s">
        <v>312</v>
      </c>
      <c r="C31" s="646"/>
      <c r="D31" s="146" t="s">
        <v>113</v>
      </c>
      <c r="E31" s="151">
        <v>30000</v>
      </c>
      <c r="F31" s="72" t="s">
        <v>217</v>
      </c>
      <c r="G31" s="152"/>
    </row>
    <row r="32" spans="1:7" s="21" customFormat="1">
      <c r="A32" s="152"/>
      <c r="B32" s="154"/>
      <c r="C32" s="154" t="s">
        <v>10</v>
      </c>
      <c r="D32" s="146"/>
      <c r="E32" s="151"/>
      <c r="F32" s="72"/>
      <c r="G32" s="152"/>
    </row>
    <row r="33" spans="1:19" s="21" customFormat="1">
      <c r="A33" s="152"/>
      <c r="B33" s="645" t="s">
        <v>91</v>
      </c>
      <c r="C33" s="645"/>
      <c r="D33" s="146" t="s">
        <v>113</v>
      </c>
      <c r="E33" s="151">
        <v>1000</v>
      </c>
      <c r="F33" s="72" t="s">
        <v>217</v>
      </c>
      <c r="G33" s="152"/>
    </row>
    <row r="34" spans="1:19" s="21" customFormat="1">
      <c r="A34" s="152"/>
      <c r="B34" s="154"/>
      <c r="C34" s="499" t="s">
        <v>10</v>
      </c>
      <c r="D34" s="146"/>
      <c r="E34" s="151"/>
      <c r="F34" s="72"/>
      <c r="G34" s="152"/>
    </row>
    <row r="35" spans="1:19" s="21" customFormat="1">
      <c r="A35" s="152"/>
      <c r="B35" s="648" t="s">
        <v>147</v>
      </c>
      <c r="C35" s="648"/>
      <c r="D35" s="146" t="s">
        <v>113</v>
      </c>
      <c r="E35" s="151">
        <v>1000</v>
      </c>
      <c r="F35" s="72" t="s">
        <v>217</v>
      </c>
      <c r="G35" s="152"/>
    </row>
    <row r="36" spans="1:19" s="21" customFormat="1">
      <c r="A36" s="152"/>
      <c r="B36" s="155"/>
      <c r="C36" s="499" t="s">
        <v>10</v>
      </c>
      <c r="D36" s="146"/>
      <c r="E36" s="151"/>
      <c r="F36" s="72"/>
      <c r="G36" s="152"/>
    </row>
    <row r="37" spans="1:19" s="21" customFormat="1">
      <c r="A37" s="152"/>
      <c r="B37" s="645" t="s">
        <v>313</v>
      </c>
      <c r="C37" s="645"/>
      <c r="D37" s="146" t="s">
        <v>113</v>
      </c>
      <c r="E37" s="151">
        <v>1000</v>
      </c>
      <c r="F37" s="72" t="s">
        <v>217</v>
      </c>
      <c r="G37" s="152"/>
    </row>
    <row r="38" spans="1:19" s="21" customFormat="1">
      <c r="A38" s="152"/>
      <c r="B38" s="154"/>
      <c r="C38" s="154" t="s">
        <v>10</v>
      </c>
      <c r="D38" s="146"/>
      <c r="E38" s="151"/>
      <c r="F38" s="72"/>
      <c r="G38" s="152"/>
    </row>
    <row r="39" spans="1:19" s="21" customFormat="1">
      <c r="A39" s="497"/>
      <c r="B39" s="645" t="s">
        <v>314</v>
      </c>
      <c r="C39" s="645"/>
      <c r="D39" s="146" t="s">
        <v>113</v>
      </c>
      <c r="E39" s="151">
        <v>1000</v>
      </c>
      <c r="F39" s="72" t="s">
        <v>217</v>
      </c>
      <c r="G39" s="152"/>
    </row>
    <row r="40" spans="1:19" s="21" customFormat="1">
      <c r="A40" s="497"/>
      <c r="B40" s="499"/>
      <c r="C40" s="499" t="s">
        <v>11</v>
      </c>
      <c r="D40" s="146"/>
      <c r="E40" s="151"/>
      <c r="F40" s="72"/>
      <c r="G40" s="152"/>
    </row>
    <row r="41" spans="1:19" s="21" customFormat="1">
      <c r="A41" s="497"/>
      <c r="B41" s="645" t="s">
        <v>541</v>
      </c>
      <c r="C41" s="645"/>
      <c r="D41" s="146" t="s">
        <v>113</v>
      </c>
      <c r="E41" s="151">
        <v>16000</v>
      </c>
      <c r="F41" s="72" t="s">
        <v>217</v>
      </c>
      <c r="G41" s="497"/>
    </row>
    <row r="42" spans="1:19" s="21" customFormat="1">
      <c r="A42" s="497"/>
      <c r="B42" s="499"/>
      <c r="C42" s="499" t="s">
        <v>11</v>
      </c>
      <c r="D42" s="146"/>
      <c r="E42" s="151"/>
      <c r="F42" s="72"/>
      <c r="G42" s="497"/>
    </row>
    <row r="43" spans="1:19" s="21" customFormat="1">
      <c r="A43" s="497"/>
      <c r="B43" s="645" t="s">
        <v>542</v>
      </c>
      <c r="C43" s="645"/>
      <c r="D43" s="146" t="s">
        <v>113</v>
      </c>
      <c r="E43" s="151">
        <v>10000</v>
      </c>
      <c r="F43" s="72" t="s">
        <v>217</v>
      </c>
      <c r="G43" s="497"/>
    </row>
    <row r="44" spans="1:19" s="22" customFormat="1">
      <c r="A44" s="497"/>
      <c r="B44" s="499"/>
      <c r="C44" s="499" t="s">
        <v>11</v>
      </c>
      <c r="D44" s="146"/>
      <c r="E44" s="151"/>
      <c r="F44" s="72"/>
      <c r="G44" s="497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</row>
    <row r="45" spans="1:19" s="21" customFormat="1">
      <c r="A45" s="152"/>
      <c r="B45" s="645" t="s">
        <v>565</v>
      </c>
      <c r="C45" s="645"/>
      <c r="D45" s="146" t="s">
        <v>113</v>
      </c>
      <c r="E45" s="151">
        <v>10000</v>
      </c>
      <c r="F45" s="72" t="s">
        <v>217</v>
      </c>
      <c r="G45" s="152"/>
      <c r="P45" s="22"/>
      <c r="Q45" s="22"/>
      <c r="R45" s="22"/>
      <c r="S45" s="22"/>
    </row>
    <row r="46" spans="1:19" s="21" customFormat="1">
      <c r="A46" s="152"/>
      <c r="B46" s="154"/>
      <c r="C46" s="154" t="s">
        <v>11</v>
      </c>
      <c r="D46" s="146"/>
      <c r="E46" s="151"/>
      <c r="F46" s="72"/>
      <c r="G46" s="152"/>
    </row>
    <row r="47" spans="1:19" s="22" customFormat="1">
      <c r="A47" s="152"/>
      <c r="B47" s="645" t="s">
        <v>315</v>
      </c>
      <c r="C47" s="645"/>
      <c r="D47" s="146" t="s">
        <v>113</v>
      </c>
      <c r="E47" s="151">
        <v>40000</v>
      </c>
      <c r="F47" s="72" t="s">
        <v>217</v>
      </c>
      <c r="G47" s="152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</row>
    <row r="48" spans="1:19" s="21" customFormat="1">
      <c r="A48" s="152"/>
      <c r="B48" s="154"/>
      <c r="C48" s="154" t="s">
        <v>10</v>
      </c>
      <c r="D48" s="146"/>
      <c r="E48" s="151"/>
      <c r="F48" s="72"/>
      <c r="G48" s="152"/>
      <c r="P48" s="22"/>
      <c r="Q48" s="22"/>
      <c r="R48" s="22"/>
      <c r="S48" s="22"/>
    </row>
    <row r="49" spans="1:19" s="21" customFormat="1">
      <c r="A49" s="147" t="s">
        <v>102</v>
      </c>
      <c r="B49" s="147"/>
      <c r="C49" s="147"/>
      <c r="D49" s="148" t="s">
        <v>218</v>
      </c>
      <c r="E49" s="150">
        <f>SUM(E50:E53)</f>
        <v>850000</v>
      </c>
      <c r="F49" s="115" t="s">
        <v>217</v>
      </c>
      <c r="G49" s="147"/>
      <c r="H49" s="22"/>
      <c r="I49" s="22"/>
      <c r="J49" s="22"/>
      <c r="K49" s="22"/>
      <c r="L49" s="22"/>
      <c r="M49" s="22"/>
      <c r="N49" s="22"/>
      <c r="O49" s="22"/>
    </row>
    <row r="50" spans="1:19" s="21" customFormat="1">
      <c r="A50" s="147"/>
      <c r="B50" s="152" t="s">
        <v>179</v>
      </c>
      <c r="C50" s="152"/>
      <c r="D50" s="146" t="s">
        <v>113</v>
      </c>
      <c r="E50" s="151">
        <v>760000</v>
      </c>
      <c r="F50" s="72" t="s">
        <v>217</v>
      </c>
      <c r="G50" s="152"/>
    </row>
    <row r="51" spans="1:19" s="21" customFormat="1">
      <c r="A51" s="147"/>
      <c r="B51" s="152"/>
      <c r="C51" s="155" t="s">
        <v>324</v>
      </c>
      <c r="D51" s="146"/>
      <c r="E51" s="151"/>
      <c r="F51" s="72"/>
      <c r="G51" s="152"/>
    </row>
    <row r="52" spans="1:19" s="13" customFormat="1">
      <c r="A52" s="152"/>
      <c r="B52" s="152" t="s">
        <v>316</v>
      </c>
      <c r="C52" s="152"/>
      <c r="D52" s="146" t="s">
        <v>113</v>
      </c>
      <c r="E52" s="151">
        <v>90000</v>
      </c>
      <c r="F52" s="72" t="s">
        <v>217</v>
      </c>
      <c r="G52" s="147"/>
      <c r="H52" s="22"/>
      <c r="I52" s="22"/>
      <c r="J52" s="22"/>
      <c r="K52" s="22"/>
      <c r="L52" s="22"/>
      <c r="M52" s="22"/>
      <c r="N52" s="22"/>
      <c r="O52" s="22"/>
      <c r="P52" s="21"/>
      <c r="Q52" s="21"/>
      <c r="R52" s="21"/>
      <c r="S52" s="21"/>
    </row>
    <row r="53" spans="1:19" s="13" customFormat="1">
      <c r="A53" s="152"/>
      <c r="B53" s="152"/>
      <c r="C53" s="155" t="s">
        <v>323</v>
      </c>
      <c r="D53" s="146"/>
      <c r="E53" s="151"/>
      <c r="F53" s="72"/>
      <c r="G53" s="152"/>
      <c r="H53" s="21"/>
      <c r="I53" s="21"/>
      <c r="J53" s="21"/>
      <c r="K53" s="21"/>
      <c r="L53" s="21"/>
      <c r="M53" s="21"/>
      <c r="N53" s="21"/>
      <c r="O53" s="21"/>
    </row>
    <row r="54" spans="1:19">
      <c r="A54" s="147" t="s">
        <v>103</v>
      </c>
      <c r="B54" s="147"/>
      <c r="C54" s="156"/>
      <c r="D54" s="148" t="s">
        <v>218</v>
      </c>
      <c r="E54" s="150">
        <f>SUM(E55:E58)</f>
        <v>250000</v>
      </c>
      <c r="F54" s="115" t="s">
        <v>217</v>
      </c>
      <c r="G54" s="152"/>
      <c r="H54" s="21"/>
      <c r="I54" s="21"/>
      <c r="J54" s="21"/>
      <c r="K54" s="21"/>
      <c r="L54" s="21"/>
      <c r="M54" s="21"/>
      <c r="N54" s="21"/>
      <c r="O54" s="21"/>
      <c r="P54" s="13"/>
      <c r="Q54" s="13"/>
      <c r="R54" s="13"/>
      <c r="S54" s="13"/>
    </row>
    <row r="55" spans="1:19">
      <c r="A55" s="152"/>
      <c r="B55" s="152" t="s">
        <v>89</v>
      </c>
      <c r="C55" s="155"/>
      <c r="D55" s="146" t="s">
        <v>113</v>
      </c>
      <c r="E55" s="151">
        <v>100000</v>
      </c>
      <c r="F55" s="72" t="s">
        <v>217</v>
      </c>
      <c r="G55" s="152"/>
      <c r="H55" s="21"/>
      <c r="I55" s="21"/>
      <c r="J55" s="21"/>
      <c r="K55" s="21"/>
      <c r="L55" s="21"/>
      <c r="M55" s="21"/>
      <c r="N55" s="21"/>
      <c r="O55" s="21"/>
    </row>
    <row r="56" spans="1:19" ht="29.25" customHeight="1">
      <c r="A56" s="152"/>
      <c r="B56" s="152"/>
      <c r="C56" s="155" t="s">
        <v>12</v>
      </c>
      <c r="D56" s="146"/>
      <c r="E56" s="151"/>
      <c r="F56" s="72"/>
      <c r="G56" s="152"/>
      <c r="H56" s="21"/>
      <c r="I56" s="21"/>
      <c r="J56" s="21"/>
      <c r="K56" s="21"/>
      <c r="L56" s="21"/>
      <c r="M56" s="21"/>
      <c r="N56" s="21"/>
      <c r="O56" s="21"/>
    </row>
    <row r="57" spans="1:19">
      <c r="A57" s="152"/>
      <c r="B57" s="152" t="s">
        <v>180</v>
      </c>
      <c r="C57" s="155"/>
      <c r="D57" s="146" t="s">
        <v>113</v>
      </c>
      <c r="E57" s="151">
        <v>150000</v>
      </c>
      <c r="F57" s="72" t="s">
        <v>217</v>
      </c>
      <c r="G57" s="115"/>
      <c r="H57" s="13"/>
      <c r="I57" s="13"/>
      <c r="J57" s="13"/>
      <c r="K57" s="13"/>
      <c r="L57" s="13"/>
      <c r="M57" s="13"/>
      <c r="N57" s="13"/>
      <c r="O57" s="13"/>
    </row>
    <row r="58" spans="1:19" ht="39" customHeight="1">
      <c r="A58" s="152"/>
      <c r="B58" s="152"/>
      <c r="C58" s="155" t="s">
        <v>225</v>
      </c>
      <c r="D58" s="146"/>
      <c r="E58" s="151"/>
      <c r="F58" s="72"/>
      <c r="G58" s="115"/>
      <c r="H58" s="13"/>
      <c r="I58" s="13"/>
      <c r="J58" s="13"/>
      <c r="K58" s="13"/>
      <c r="L58" s="13"/>
      <c r="M58" s="13"/>
      <c r="N58" s="13"/>
      <c r="O58" s="13"/>
    </row>
    <row r="59" spans="1:19">
      <c r="A59" s="644" t="s">
        <v>181</v>
      </c>
      <c r="B59" s="644"/>
      <c r="C59" s="644"/>
      <c r="D59" s="644"/>
      <c r="E59" s="644"/>
      <c r="F59" s="644"/>
      <c r="G59" s="115"/>
    </row>
    <row r="60" spans="1:19">
      <c r="A60" s="147" t="s">
        <v>124</v>
      </c>
      <c r="B60" s="115"/>
      <c r="C60" s="73"/>
      <c r="D60" s="148" t="s">
        <v>218</v>
      </c>
      <c r="E60" s="150">
        <f>SUM(E61:E77)</f>
        <v>21480000</v>
      </c>
      <c r="F60" s="115" t="s">
        <v>217</v>
      </c>
      <c r="G60" s="115"/>
    </row>
    <row r="61" spans="1:19">
      <c r="A61" s="147"/>
      <c r="B61" s="643" t="s">
        <v>336</v>
      </c>
      <c r="C61" s="643"/>
      <c r="D61" s="146" t="s">
        <v>113</v>
      </c>
      <c r="E61" s="151">
        <v>1200000</v>
      </c>
      <c r="F61" s="72" t="s">
        <v>217</v>
      </c>
      <c r="G61" s="72"/>
    </row>
    <row r="62" spans="1:19">
      <c r="A62" s="147"/>
      <c r="B62" s="74"/>
      <c r="C62" s="74" t="s">
        <v>11</v>
      </c>
      <c r="D62" s="146"/>
      <c r="E62" s="151"/>
      <c r="F62" s="72"/>
      <c r="G62" s="72"/>
    </row>
    <row r="63" spans="1:19">
      <c r="A63" s="72"/>
      <c r="B63" s="643" t="s">
        <v>149</v>
      </c>
      <c r="C63" s="643"/>
      <c r="D63" s="146" t="s">
        <v>113</v>
      </c>
      <c r="E63" s="151">
        <v>14200000</v>
      </c>
      <c r="F63" s="72" t="s">
        <v>217</v>
      </c>
      <c r="G63" s="72"/>
    </row>
    <row r="64" spans="1:19">
      <c r="A64" s="72"/>
      <c r="B64" s="74"/>
      <c r="C64" s="74" t="s">
        <v>11</v>
      </c>
      <c r="D64" s="146"/>
      <c r="E64" s="151"/>
      <c r="F64" s="72"/>
      <c r="G64" s="72"/>
    </row>
    <row r="65" spans="1:19">
      <c r="A65" s="72"/>
      <c r="B65" s="643" t="s">
        <v>182</v>
      </c>
      <c r="C65" s="643"/>
      <c r="D65" s="146" t="s">
        <v>113</v>
      </c>
      <c r="E65" s="151">
        <v>2200000</v>
      </c>
      <c r="F65" s="72" t="s">
        <v>217</v>
      </c>
      <c r="G65" s="72"/>
    </row>
    <row r="66" spans="1:19">
      <c r="A66" s="72"/>
      <c r="B66" s="74"/>
      <c r="C66" s="74" t="s">
        <v>11</v>
      </c>
      <c r="D66" s="146"/>
      <c r="E66" s="151"/>
      <c r="F66" s="72"/>
      <c r="G66" s="72"/>
    </row>
    <row r="67" spans="1:19" s="21" customFormat="1">
      <c r="A67" s="72"/>
      <c r="B67" s="643" t="s">
        <v>90</v>
      </c>
      <c r="C67" s="643"/>
      <c r="D67" s="146" t="s">
        <v>113</v>
      </c>
      <c r="E67" s="151">
        <v>90000</v>
      </c>
      <c r="F67" s="72" t="s">
        <v>217</v>
      </c>
      <c r="G67" s="72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>
      <c r="A68" s="72"/>
      <c r="B68" s="74"/>
      <c r="C68" s="74" t="s">
        <v>11</v>
      </c>
      <c r="D68" s="146"/>
      <c r="E68" s="151"/>
      <c r="F68" s="72"/>
      <c r="G68" s="72"/>
      <c r="P68" s="21"/>
      <c r="Q68" s="21"/>
      <c r="R68" s="21"/>
      <c r="S68" s="21"/>
    </row>
    <row r="69" spans="1:19">
      <c r="A69" s="72"/>
      <c r="B69" s="643" t="s">
        <v>132</v>
      </c>
      <c r="C69" s="643"/>
      <c r="D69" s="146" t="s">
        <v>113</v>
      </c>
      <c r="E69" s="151">
        <v>900000</v>
      </c>
      <c r="F69" s="72" t="s">
        <v>217</v>
      </c>
      <c r="G69" s="72"/>
    </row>
    <row r="70" spans="1:19" s="13" customFormat="1">
      <c r="A70" s="72"/>
      <c r="B70" s="74"/>
      <c r="C70" s="74" t="s">
        <v>11</v>
      </c>
      <c r="D70" s="146"/>
      <c r="E70" s="151"/>
      <c r="F70" s="72"/>
      <c r="G70" s="72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s="22" customFormat="1">
      <c r="A71" s="72"/>
      <c r="B71" s="643" t="s">
        <v>84</v>
      </c>
      <c r="C71" s="643"/>
      <c r="D71" s="146" t="s">
        <v>113</v>
      </c>
      <c r="E71" s="151">
        <v>1600000</v>
      </c>
      <c r="F71" s="72" t="s">
        <v>217</v>
      </c>
      <c r="G71" s="72"/>
      <c r="H71" s="10"/>
      <c r="I71" s="10"/>
      <c r="J71" s="10"/>
      <c r="K71" s="10"/>
      <c r="L71" s="10"/>
      <c r="M71" s="10"/>
      <c r="N71" s="10"/>
      <c r="O71" s="10"/>
      <c r="P71" s="13"/>
      <c r="Q71" s="13"/>
      <c r="R71" s="13"/>
      <c r="S71" s="13"/>
    </row>
    <row r="72" spans="1:19" s="21" customFormat="1" ht="27" customHeight="1">
      <c r="A72" s="72"/>
      <c r="B72" s="74"/>
      <c r="C72" s="74" t="s">
        <v>11</v>
      </c>
      <c r="D72" s="146"/>
      <c r="E72" s="151"/>
      <c r="F72" s="72"/>
      <c r="G72" s="72"/>
      <c r="P72" s="22"/>
      <c r="Q72" s="22"/>
      <c r="R72" s="22"/>
      <c r="S72" s="22"/>
    </row>
    <row r="73" spans="1:19">
      <c r="A73" s="72"/>
      <c r="B73" s="643" t="s">
        <v>85</v>
      </c>
      <c r="C73" s="643"/>
      <c r="D73" s="146" t="s">
        <v>113</v>
      </c>
      <c r="E73" s="151">
        <v>40000</v>
      </c>
      <c r="F73" s="72" t="s">
        <v>217</v>
      </c>
      <c r="G73" s="72"/>
      <c r="P73" s="21"/>
      <c r="Q73" s="21"/>
      <c r="R73" s="21"/>
      <c r="S73" s="21"/>
    </row>
    <row r="74" spans="1:19">
      <c r="A74" s="72"/>
      <c r="B74" s="74"/>
      <c r="C74" s="74" t="s">
        <v>11</v>
      </c>
      <c r="D74" s="146"/>
      <c r="E74" s="151"/>
      <c r="F74" s="72"/>
      <c r="G74" s="152"/>
    </row>
    <row r="75" spans="1:19">
      <c r="A75" s="72"/>
      <c r="B75" s="643" t="s">
        <v>86</v>
      </c>
      <c r="C75" s="643"/>
      <c r="D75" s="146" t="s">
        <v>113</v>
      </c>
      <c r="E75" s="151">
        <v>50000</v>
      </c>
      <c r="F75" s="72" t="s">
        <v>217</v>
      </c>
      <c r="G75" s="72"/>
      <c r="H75" s="13"/>
      <c r="I75" s="13"/>
      <c r="J75" s="13"/>
      <c r="K75" s="13"/>
      <c r="L75" s="13"/>
      <c r="M75" s="13"/>
      <c r="N75" s="13"/>
      <c r="O75" s="13"/>
    </row>
    <row r="76" spans="1:19">
      <c r="A76" s="152"/>
      <c r="B76" s="74"/>
      <c r="C76" s="74" t="s">
        <v>11</v>
      </c>
      <c r="D76" s="146"/>
      <c r="E76" s="151"/>
      <c r="F76" s="72"/>
      <c r="G76" s="72"/>
      <c r="H76" s="22"/>
      <c r="I76" s="22"/>
      <c r="J76" s="22"/>
      <c r="K76" s="22"/>
      <c r="L76" s="22"/>
      <c r="M76" s="22"/>
      <c r="N76" s="22"/>
      <c r="O76" s="22"/>
    </row>
    <row r="77" spans="1:19">
      <c r="A77" s="72"/>
      <c r="B77" s="645" t="s">
        <v>317</v>
      </c>
      <c r="C77" s="645"/>
      <c r="D77" s="146" t="s">
        <v>113</v>
      </c>
      <c r="E77" s="151">
        <v>1200000</v>
      </c>
      <c r="F77" s="72" t="s">
        <v>217</v>
      </c>
      <c r="G77" s="115"/>
      <c r="H77" s="21"/>
      <c r="I77" s="21"/>
      <c r="J77" s="21"/>
      <c r="K77" s="21"/>
      <c r="L77" s="21"/>
      <c r="M77" s="21"/>
      <c r="N77" s="21"/>
      <c r="O77" s="21"/>
    </row>
    <row r="78" spans="1:19">
      <c r="A78" s="72"/>
      <c r="B78" s="72"/>
      <c r="C78" s="74" t="s">
        <v>11</v>
      </c>
      <c r="D78" s="146"/>
      <c r="E78" s="151"/>
      <c r="F78" s="72"/>
      <c r="G78" s="147"/>
    </row>
    <row r="79" spans="1:19">
      <c r="A79" s="644" t="s">
        <v>183</v>
      </c>
      <c r="B79" s="644"/>
      <c r="C79" s="644"/>
      <c r="D79" s="644"/>
      <c r="E79" s="644"/>
      <c r="F79" s="644"/>
      <c r="G79" s="152"/>
    </row>
    <row r="80" spans="1:19">
      <c r="A80" s="147" t="s">
        <v>219</v>
      </c>
      <c r="B80" s="147"/>
      <c r="C80" s="153"/>
      <c r="D80" s="148" t="s">
        <v>218</v>
      </c>
      <c r="E80" s="150">
        <f>SUM(E81:E95)</f>
        <v>19300000</v>
      </c>
      <c r="F80" s="115" t="s">
        <v>217</v>
      </c>
      <c r="G80" s="72"/>
    </row>
    <row r="81" spans="1:19">
      <c r="A81" s="152"/>
      <c r="B81" s="647" t="s">
        <v>325</v>
      </c>
      <c r="C81" s="647"/>
      <c r="D81" s="146" t="s">
        <v>113</v>
      </c>
      <c r="E81" s="151">
        <v>19300000</v>
      </c>
      <c r="F81" s="72" t="s">
        <v>217</v>
      </c>
      <c r="G81" s="72"/>
    </row>
    <row r="82" spans="1:19" ht="42">
      <c r="A82" s="72"/>
      <c r="B82" s="72"/>
      <c r="C82" s="344" t="s">
        <v>597</v>
      </c>
      <c r="D82" s="146"/>
      <c r="E82" s="111"/>
      <c r="F82" s="72"/>
    </row>
    <row r="83" spans="1:19">
      <c r="A83" s="72"/>
      <c r="B83" s="72"/>
      <c r="C83" s="84"/>
      <c r="D83" s="146"/>
      <c r="E83" s="111"/>
      <c r="F83" s="72"/>
    </row>
    <row r="84" spans="1:19" s="498" customFormat="1">
      <c r="A84" s="10"/>
      <c r="B84" s="10"/>
      <c r="C84" s="14"/>
      <c r="D84" s="37"/>
      <c r="E84" s="2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1:19" s="497" customFormat="1">
      <c r="A85" s="10"/>
      <c r="B85" s="10"/>
      <c r="C85" s="14"/>
      <c r="D85" s="37"/>
      <c r="E85" s="2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498"/>
      <c r="Q85" s="498"/>
      <c r="R85" s="498"/>
      <c r="S85" s="498"/>
    </row>
    <row r="86" spans="1:19" s="497" customFormat="1">
      <c r="A86" s="10"/>
      <c r="B86" s="10"/>
      <c r="C86" s="14"/>
      <c r="D86" s="37"/>
      <c r="E86" s="20"/>
      <c r="F86" s="10"/>
      <c r="G86" s="10"/>
      <c r="H86" s="10"/>
      <c r="I86" s="10"/>
      <c r="J86" s="10"/>
      <c r="K86" s="10"/>
      <c r="L86" s="10"/>
      <c r="M86" s="10"/>
      <c r="N86" s="10"/>
      <c r="O86" s="10"/>
    </row>
    <row r="87" spans="1:19" s="497" customFormat="1">
      <c r="A87" s="10"/>
      <c r="B87" s="10"/>
      <c r="C87" s="14"/>
      <c r="D87" s="37"/>
      <c r="E87" s="20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1:19" s="497" customFormat="1">
      <c r="A88" s="10"/>
      <c r="B88" s="10"/>
      <c r="C88" s="14"/>
      <c r="D88" s="37"/>
      <c r="E88" s="2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1:19" s="497" customFormat="1">
      <c r="A89" s="10"/>
      <c r="B89" s="10"/>
      <c r="C89" s="14"/>
      <c r="D89" s="37"/>
      <c r="E89" s="20"/>
      <c r="F89" s="10"/>
      <c r="G89" s="498"/>
      <c r="H89" s="498"/>
      <c r="I89" s="498"/>
      <c r="J89" s="498"/>
      <c r="K89" s="498"/>
      <c r="L89" s="498"/>
      <c r="M89" s="498"/>
      <c r="N89" s="498"/>
      <c r="O89" s="498"/>
    </row>
    <row r="90" spans="1:19" s="497" customFormat="1">
      <c r="A90" s="10"/>
      <c r="B90" s="10"/>
      <c r="C90" s="14"/>
      <c r="D90" s="37"/>
      <c r="E90" s="20"/>
      <c r="F90" s="10"/>
    </row>
    <row r="91" spans="1:19" s="497" customFormat="1" ht="21">
      <c r="A91" s="498"/>
      <c r="B91" s="498"/>
      <c r="C91" s="498"/>
      <c r="D91" s="498"/>
      <c r="E91" s="498"/>
      <c r="F91" s="498"/>
    </row>
    <row r="92" spans="1:19" s="497" customFormat="1" ht="21"/>
    <row r="93" spans="1:19" s="497" customFormat="1" ht="21"/>
    <row r="94" spans="1:19" s="497" customFormat="1" ht="21"/>
    <row r="95" spans="1:19" s="497" customFormat="1" ht="21"/>
    <row r="96" spans="1:19" s="497" customFormat="1" ht="21"/>
    <row r="97" spans="1:19" s="497" customFormat="1" ht="21"/>
    <row r="98" spans="1:19" s="497" customFormat="1" ht="21"/>
    <row r="99" spans="1:19">
      <c r="A99" s="497"/>
      <c r="B99" s="497"/>
      <c r="C99" s="497"/>
      <c r="D99" s="497"/>
      <c r="E99" s="497"/>
      <c r="F99" s="497"/>
      <c r="G99" s="497"/>
      <c r="H99" s="497"/>
      <c r="I99" s="497"/>
      <c r="J99" s="497"/>
      <c r="K99" s="497"/>
      <c r="L99" s="497"/>
      <c r="M99" s="497"/>
      <c r="N99" s="497"/>
      <c r="O99" s="497"/>
      <c r="P99" s="497"/>
      <c r="Q99" s="497"/>
      <c r="R99" s="497"/>
      <c r="S99" s="497"/>
    </row>
    <row r="100" spans="1:19">
      <c r="A100" s="497"/>
      <c r="B100" s="497"/>
      <c r="C100" s="497"/>
      <c r="D100" s="497"/>
      <c r="E100" s="497"/>
      <c r="F100" s="497"/>
      <c r="G100" s="497"/>
      <c r="H100" s="497"/>
      <c r="I100" s="497"/>
      <c r="J100" s="497"/>
      <c r="K100" s="497"/>
      <c r="L100" s="497"/>
      <c r="M100" s="497"/>
      <c r="N100" s="497"/>
      <c r="O100" s="497"/>
    </row>
    <row r="101" spans="1:19">
      <c r="A101" s="497"/>
      <c r="B101" s="497"/>
      <c r="C101" s="497"/>
      <c r="D101" s="497"/>
      <c r="E101" s="497"/>
      <c r="F101" s="497"/>
      <c r="G101" s="497"/>
      <c r="H101" s="497"/>
      <c r="I101" s="497"/>
      <c r="J101" s="497"/>
      <c r="K101" s="497"/>
      <c r="L101" s="497"/>
      <c r="M101" s="497"/>
      <c r="N101" s="497"/>
      <c r="O101" s="497"/>
    </row>
    <row r="102" spans="1:19">
      <c r="A102" s="497"/>
      <c r="B102" s="497"/>
      <c r="C102" s="497"/>
      <c r="D102" s="497"/>
      <c r="E102" s="497"/>
      <c r="F102" s="497"/>
      <c r="G102" s="497"/>
      <c r="H102" s="497"/>
      <c r="I102" s="497"/>
      <c r="J102" s="497"/>
      <c r="K102" s="497"/>
      <c r="L102" s="497"/>
      <c r="M102" s="497"/>
      <c r="N102" s="497"/>
      <c r="O102" s="497"/>
    </row>
    <row r="103" spans="1:19">
      <c r="A103" s="497"/>
      <c r="B103" s="497"/>
      <c r="C103" s="497"/>
      <c r="D103" s="497"/>
      <c r="E103" s="497"/>
      <c r="F103" s="497"/>
      <c r="G103" s="497"/>
      <c r="H103" s="497"/>
      <c r="I103" s="497"/>
      <c r="J103" s="497"/>
      <c r="K103" s="497"/>
      <c r="L103" s="497"/>
      <c r="M103" s="497"/>
      <c r="N103" s="497"/>
      <c r="O103" s="497"/>
    </row>
    <row r="104" spans="1:19">
      <c r="A104" s="497"/>
      <c r="B104" s="497"/>
      <c r="C104" s="497"/>
      <c r="D104" s="497"/>
      <c r="E104" s="497"/>
      <c r="F104" s="497"/>
    </row>
    <row r="105" spans="1:19">
      <c r="A105" s="497"/>
      <c r="B105" s="497"/>
      <c r="C105" s="497"/>
      <c r="D105" s="497"/>
      <c r="E105" s="497"/>
      <c r="F105" s="497"/>
    </row>
    <row r="106" spans="1:19">
      <c r="A106" s="72"/>
      <c r="B106" s="72"/>
      <c r="C106" s="84"/>
      <c r="D106" s="146"/>
      <c r="E106" s="111"/>
      <c r="F106" s="72"/>
    </row>
    <row r="107" spans="1:19">
      <c r="A107" s="147"/>
      <c r="B107" s="147"/>
      <c r="C107" s="153"/>
      <c r="D107" s="153"/>
      <c r="E107" s="249"/>
      <c r="F107" s="147"/>
    </row>
    <row r="108" spans="1:19">
      <c r="A108" s="72"/>
      <c r="B108" s="72"/>
      <c r="C108" s="84"/>
      <c r="D108" s="146"/>
      <c r="E108" s="111"/>
      <c r="F108" s="72"/>
    </row>
    <row r="109" spans="1:19">
      <c r="A109" s="72"/>
      <c r="B109" s="72"/>
      <c r="C109" s="84"/>
      <c r="D109" s="146"/>
      <c r="E109" s="111"/>
      <c r="F109" s="72"/>
    </row>
    <row r="110" spans="1:19">
      <c r="A110" s="72"/>
      <c r="B110" s="72"/>
      <c r="C110" s="84"/>
      <c r="D110" s="146"/>
      <c r="E110" s="111"/>
      <c r="F110" s="72"/>
    </row>
    <row r="111" spans="1:19">
      <c r="A111" s="72"/>
      <c r="B111" s="72"/>
      <c r="C111" s="84"/>
      <c r="D111" s="146"/>
      <c r="E111" s="111"/>
      <c r="F111" s="72"/>
    </row>
    <row r="112" spans="1:19">
      <c r="A112" s="72"/>
      <c r="B112" s="72"/>
      <c r="C112" s="84"/>
      <c r="D112" s="146"/>
      <c r="E112" s="111"/>
      <c r="F112" s="72"/>
    </row>
    <row r="113" spans="1:19" s="497" customFormat="1">
      <c r="A113" s="72"/>
      <c r="B113" s="72"/>
      <c r="C113" s="84"/>
      <c r="D113" s="146"/>
      <c r="E113" s="111"/>
      <c r="F113" s="72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spans="1:19" s="497" customFormat="1">
      <c r="A114" s="72"/>
      <c r="B114" s="72"/>
      <c r="C114" s="84"/>
      <c r="D114" s="146"/>
      <c r="E114" s="111"/>
      <c r="F114" s="72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9" s="497" customFormat="1">
      <c r="A115" s="72"/>
      <c r="B115" s="72"/>
      <c r="C115" s="84"/>
      <c r="D115" s="146"/>
      <c r="E115" s="111"/>
      <c r="F115" s="72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1:19" s="497" customFormat="1">
      <c r="A116" s="72"/>
      <c r="B116" s="72"/>
      <c r="C116" s="84"/>
      <c r="D116" s="146"/>
      <c r="E116" s="111"/>
      <c r="F116" s="72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9" s="497" customFormat="1">
      <c r="A117" s="72"/>
      <c r="B117" s="72"/>
      <c r="C117" s="84"/>
      <c r="D117" s="146"/>
      <c r="E117" s="111"/>
      <c r="F117" s="72"/>
      <c r="G117" s="10"/>
      <c r="H117" s="10"/>
      <c r="I117" s="10"/>
      <c r="J117" s="10"/>
      <c r="K117" s="10"/>
      <c r="L117" s="10"/>
      <c r="M117" s="10"/>
      <c r="N117" s="10"/>
      <c r="O117" s="10"/>
    </row>
    <row r="118" spans="1:19" s="497" customFormat="1" ht="21">
      <c r="A118" s="72"/>
      <c r="B118" s="72"/>
      <c r="C118" s="84"/>
      <c r="D118" s="146"/>
      <c r="E118" s="111"/>
      <c r="F118" s="72"/>
    </row>
    <row r="119" spans="1:19" s="497" customFormat="1" ht="21">
      <c r="A119" s="72"/>
      <c r="B119" s="72"/>
      <c r="C119" s="84"/>
      <c r="D119" s="146"/>
      <c r="E119" s="111"/>
      <c r="F119" s="72"/>
    </row>
    <row r="120" spans="1:19" s="497" customFormat="1" ht="21"/>
    <row r="121" spans="1:19" s="497" customFormat="1" ht="21"/>
    <row r="122" spans="1:19" s="497" customFormat="1" ht="21"/>
    <row r="123" spans="1:19" s="497" customFormat="1" ht="21"/>
    <row r="124" spans="1:19" s="497" customFormat="1" ht="21"/>
    <row r="125" spans="1:19" s="497" customFormat="1" ht="21"/>
    <row r="126" spans="1:19">
      <c r="A126" s="497"/>
      <c r="B126" s="497"/>
      <c r="C126" s="497"/>
      <c r="D126" s="497"/>
      <c r="E126" s="497"/>
      <c r="F126" s="497"/>
      <c r="G126" s="497"/>
      <c r="H126" s="497"/>
      <c r="I126" s="497"/>
      <c r="J126" s="497"/>
      <c r="K126" s="497"/>
      <c r="L126" s="497"/>
      <c r="M126" s="497"/>
      <c r="N126" s="497"/>
      <c r="O126" s="497"/>
      <c r="P126" s="497"/>
      <c r="Q126" s="497"/>
      <c r="R126" s="497"/>
      <c r="S126" s="497"/>
    </row>
    <row r="127" spans="1:19">
      <c r="A127" s="497"/>
      <c r="B127" s="497"/>
      <c r="C127" s="497"/>
      <c r="D127" s="497"/>
      <c r="E127" s="497"/>
      <c r="F127" s="497"/>
      <c r="G127" s="497"/>
      <c r="H127" s="497"/>
      <c r="I127" s="497"/>
      <c r="J127" s="497"/>
      <c r="K127" s="497"/>
      <c r="L127" s="497"/>
      <c r="M127" s="497"/>
      <c r="N127" s="497"/>
      <c r="O127" s="497"/>
    </row>
    <row r="128" spans="1:19">
      <c r="A128" s="497"/>
      <c r="B128" s="497"/>
      <c r="C128" s="497"/>
      <c r="D128" s="497"/>
      <c r="E128" s="497"/>
      <c r="F128" s="497"/>
      <c r="G128" s="497"/>
      <c r="H128" s="497"/>
      <c r="I128" s="497"/>
      <c r="J128" s="497"/>
      <c r="K128" s="497"/>
      <c r="L128" s="497"/>
      <c r="M128" s="497"/>
      <c r="N128" s="497"/>
      <c r="O128" s="497"/>
    </row>
    <row r="129" spans="1:15">
      <c r="A129" s="497"/>
      <c r="B129" s="497"/>
      <c r="C129" s="497"/>
      <c r="D129" s="497"/>
      <c r="E129" s="497"/>
      <c r="F129" s="497"/>
      <c r="G129" s="497"/>
      <c r="H129" s="497"/>
      <c r="I129" s="497"/>
      <c r="J129" s="497"/>
      <c r="K129" s="497"/>
      <c r="L129" s="497"/>
      <c r="M129" s="497"/>
      <c r="N129" s="497"/>
      <c r="O129" s="497"/>
    </row>
    <row r="130" spans="1:15">
      <c r="A130" s="497"/>
      <c r="B130" s="497"/>
      <c r="C130" s="497"/>
      <c r="D130" s="497"/>
      <c r="E130" s="497"/>
      <c r="F130" s="497"/>
      <c r="G130" s="497"/>
      <c r="H130" s="497"/>
      <c r="I130" s="497"/>
      <c r="J130" s="497"/>
      <c r="K130" s="497"/>
      <c r="L130" s="497"/>
      <c r="M130" s="497"/>
      <c r="N130" s="497"/>
      <c r="O130" s="497"/>
    </row>
    <row r="131" spans="1:15">
      <c r="A131" s="497"/>
      <c r="B131" s="497"/>
      <c r="C131" s="497"/>
      <c r="D131" s="497"/>
      <c r="E131" s="497"/>
      <c r="F131" s="497"/>
    </row>
    <row r="132" spans="1:15">
      <c r="A132" s="497"/>
      <c r="B132" s="497"/>
      <c r="C132" s="497"/>
      <c r="D132" s="497"/>
      <c r="E132" s="497"/>
      <c r="F132" s="497"/>
    </row>
    <row r="133" spans="1:15">
      <c r="A133" s="72"/>
      <c r="B133" s="72"/>
      <c r="C133" s="84"/>
      <c r="D133" s="146"/>
      <c r="E133" s="111"/>
      <c r="F133" s="72"/>
    </row>
    <row r="134" spans="1:15">
      <c r="A134" s="72"/>
      <c r="B134" s="72"/>
      <c r="C134" s="84"/>
      <c r="D134" s="146"/>
      <c r="E134" s="111"/>
      <c r="F134" s="72"/>
    </row>
    <row r="135" spans="1:15">
      <c r="A135" s="72"/>
      <c r="B135" s="72"/>
      <c r="C135" s="84"/>
      <c r="D135" s="146"/>
      <c r="E135" s="111"/>
      <c r="F135" s="72"/>
    </row>
    <row r="136" spans="1:15">
      <c r="A136" s="72"/>
      <c r="B136" s="72"/>
      <c r="C136" s="84"/>
      <c r="D136" s="146"/>
      <c r="E136" s="111"/>
      <c r="F136" s="72"/>
    </row>
    <row r="137" spans="1:15">
      <c r="A137" s="72"/>
      <c r="B137" s="72"/>
      <c r="C137" s="84"/>
      <c r="D137" s="146"/>
      <c r="E137" s="111"/>
      <c r="F137" s="72"/>
    </row>
    <row r="138" spans="1:15">
      <c r="A138" s="72"/>
      <c r="B138" s="72"/>
      <c r="C138" s="84"/>
      <c r="D138" s="146"/>
      <c r="E138" s="111"/>
      <c r="F138" s="72"/>
    </row>
    <row r="139" spans="1:15">
      <c r="A139" s="72"/>
      <c r="B139" s="72"/>
      <c r="C139" s="84"/>
      <c r="D139" s="146"/>
      <c r="E139" s="111"/>
      <c r="F139" s="72"/>
    </row>
    <row r="140" spans="1:15">
      <c r="A140" s="72"/>
      <c r="B140" s="72"/>
      <c r="C140" s="84"/>
      <c r="D140" s="146"/>
      <c r="E140" s="111"/>
      <c r="F140" s="72"/>
    </row>
    <row r="141" spans="1:15">
      <c r="A141" s="72"/>
      <c r="B141" s="72"/>
      <c r="C141" s="84"/>
      <c r="D141" s="146"/>
      <c r="E141" s="111"/>
      <c r="F141" s="72"/>
    </row>
    <row r="142" spans="1:15">
      <c r="A142" s="72"/>
      <c r="B142" s="72"/>
      <c r="C142" s="84"/>
      <c r="D142" s="146"/>
      <c r="E142" s="111"/>
      <c r="F142" s="72"/>
    </row>
    <row r="143" spans="1:15">
      <c r="A143" s="72"/>
      <c r="B143" s="72"/>
      <c r="C143" s="84"/>
      <c r="D143" s="146"/>
      <c r="E143" s="111"/>
      <c r="F143" s="72"/>
    </row>
    <row r="144" spans="1:15">
      <c r="A144" s="72"/>
      <c r="B144" s="72"/>
      <c r="C144" s="84"/>
      <c r="D144" s="146"/>
      <c r="E144" s="111"/>
      <c r="F144" s="72"/>
    </row>
    <row r="145" spans="1:6">
      <c r="A145" s="72"/>
      <c r="B145" s="72"/>
      <c r="C145" s="84"/>
      <c r="D145" s="146"/>
      <c r="E145" s="111"/>
      <c r="F145" s="72"/>
    </row>
    <row r="146" spans="1:6">
      <c r="A146" s="72"/>
      <c r="B146" s="72"/>
      <c r="C146" s="84"/>
      <c r="D146" s="146"/>
      <c r="E146" s="111"/>
      <c r="F146" s="72"/>
    </row>
    <row r="147" spans="1:6">
      <c r="A147" s="72"/>
      <c r="B147" s="72"/>
      <c r="C147" s="84"/>
      <c r="D147" s="146"/>
      <c r="E147" s="111"/>
      <c r="F147" s="72"/>
    </row>
    <row r="148" spans="1:6">
      <c r="A148" s="72"/>
      <c r="B148" s="72"/>
      <c r="C148" s="84"/>
      <c r="D148" s="146"/>
      <c r="E148" s="111"/>
      <c r="F148" s="72"/>
    </row>
    <row r="149" spans="1:6">
      <c r="A149" s="72"/>
      <c r="B149" s="72"/>
      <c r="C149" s="84"/>
      <c r="D149" s="146"/>
      <c r="E149" s="111"/>
      <c r="F149" s="72"/>
    </row>
    <row r="150" spans="1:6">
      <c r="A150" s="72"/>
      <c r="B150" s="72"/>
      <c r="C150" s="84"/>
      <c r="D150" s="146"/>
      <c r="E150" s="111"/>
      <c r="F150" s="72"/>
    </row>
  </sheetData>
  <mergeCells count="33">
    <mergeCell ref="B24:C24"/>
    <mergeCell ref="B39:C39"/>
    <mergeCell ref="B41:C41"/>
    <mergeCell ref="B43:C43"/>
    <mergeCell ref="B73:C73"/>
    <mergeCell ref="B28:C28"/>
    <mergeCell ref="B35:C35"/>
    <mergeCell ref="B31:C31"/>
    <mergeCell ref="B33:C33"/>
    <mergeCell ref="A79:F79"/>
    <mergeCell ref="B75:C75"/>
    <mergeCell ref="B77:C77"/>
    <mergeCell ref="B37:C37"/>
    <mergeCell ref="B81:C81"/>
    <mergeCell ref="B65:C65"/>
    <mergeCell ref="B67:C67"/>
    <mergeCell ref="B69:C69"/>
    <mergeCell ref="A1:F1"/>
    <mergeCell ref="A2:F2"/>
    <mergeCell ref="A3:F3"/>
    <mergeCell ref="A4:F4"/>
    <mergeCell ref="B71:C71"/>
    <mergeCell ref="A7:F7"/>
    <mergeCell ref="A59:F59"/>
    <mergeCell ref="B63:C63"/>
    <mergeCell ref="B45:C45"/>
    <mergeCell ref="B47:C47"/>
    <mergeCell ref="B61:C61"/>
    <mergeCell ref="B16:C16"/>
    <mergeCell ref="B18:C18"/>
    <mergeCell ref="B20:C20"/>
    <mergeCell ref="B22:C22"/>
    <mergeCell ref="B26:C26"/>
  </mergeCells>
  <phoneticPr fontId="3" type="noConversion"/>
  <pageMargins left="1.1811023622047245" right="0.59055118110236227" top="1.1811023622047245" bottom="0.98425196850393704" header="0.70866141732283472" footer="0.59055118110236227"/>
  <pageSetup paperSize="9" orientation="portrait" r:id="rId1"/>
  <headerFooter alignWithMargins="0">
    <oddFooter>&amp;Lรายงานรายละเอียดประมาณการรายรับงบประมาณรายจ่ายทั่วไป&amp;Rเทศบาลตำบลหนองโพ
อำเภอโพธาราม จังหวัดราชบุรี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0"/>
  <sheetViews>
    <sheetView view="pageBreakPreview" topLeftCell="A140" zoomScaleNormal="100" zoomScaleSheetLayoutView="100" workbookViewId="0">
      <selection activeCell="P37" sqref="P37"/>
    </sheetView>
  </sheetViews>
  <sheetFormatPr defaultRowHeight="23.25"/>
  <cols>
    <col min="1" max="3" width="2.140625" style="15" customWidth="1"/>
    <col min="4" max="4" width="40.85546875" style="23" customWidth="1"/>
    <col min="5" max="5" width="7.5703125" style="24" customWidth="1"/>
    <col min="6" max="6" width="7.140625" style="374" customWidth="1"/>
    <col min="7" max="7" width="15.28515625" style="374" customWidth="1"/>
    <col min="8" max="8" width="15.5703125" style="407" customWidth="1"/>
    <col min="9" max="9" width="16.42578125" style="374" customWidth="1"/>
    <col min="10" max="10" width="11.5703125" style="374" customWidth="1"/>
    <col min="11" max="11" width="15.28515625" style="374" customWidth="1"/>
    <col min="12" max="12" width="14.140625" style="374" customWidth="1"/>
    <col min="13" max="13" width="12.85546875" style="374" customWidth="1"/>
    <col min="14" max="14" width="14.5703125" style="374" customWidth="1"/>
    <col min="15" max="16384" width="9.140625" style="374"/>
  </cols>
  <sheetData>
    <row r="1" spans="1:14">
      <c r="A1" s="649" t="s">
        <v>210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</row>
    <row r="2" spans="1:14" ht="21" customHeight="1">
      <c r="A2" s="650" t="s">
        <v>539</v>
      </c>
      <c r="B2" s="650"/>
      <c r="C2" s="650"/>
      <c r="D2" s="650"/>
      <c r="E2" s="650"/>
      <c r="F2" s="650"/>
      <c r="G2" s="650"/>
      <c r="H2" s="650"/>
      <c r="I2" s="650"/>
      <c r="J2" s="650"/>
      <c r="K2" s="650"/>
    </row>
    <row r="3" spans="1:14" ht="20.25" customHeight="1">
      <c r="A3" s="650" t="s">
        <v>278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</row>
    <row r="4" spans="1:14" ht="21" customHeight="1">
      <c r="A4" s="651" t="s">
        <v>306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</row>
    <row r="5" spans="1:14" ht="24" customHeight="1">
      <c r="A5" s="652" t="s">
        <v>211</v>
      </c>
      <c r="B5" s="653"/>
      <c r="C5" s="653"/>
      <c r="D5" s="654"/>
      <c r="E5" s="658" t="s">
        <v>13</v>
      </c>
      <c r="F5" s="659"/>
      <c r="G5" s="659"/>
      <c r="H5" s="660"/>
      <c r="I5" s="661" t="s">
        <v>107</v>
      </c>
      <c r="J5" s="662"/>
      <c r="K5" s="663"/>
      <c r="L5" s="375"/>
      <c r="M5" s="375"/>
      <c r="N5" s="375"/>
    </row>
    <row r="6" spans="1:14" ht="42">
      <c r="A6" s="655"/>
      <c r="B6" s="656"/>
      <c r="C6" s="656"/>
      <c r="D6" s="657"/>
      <c r="E6" s="376" t="s">
        <v>48</v>
      </c>
      <c r="F6" s="376" t="s">
        <v>294</v>
      </c>
      <c r="G6" s="376" t="s">
        <v>295</v>
      </c>
      <c r="H6" s="376" t="s">
        <v>296</v>
      </c>
      <c r="I6" s="376" t="s">
        <v>414</v>
      </c>
      <c r="J6" s="377" t="s">
        <v>14</v>
      </c>
      <c r="K6" s="376" t="s">
        <v>535</v>
      </c>
      <c r="L6" s="378"/>
      <c r="M6" s="378"/>
      <c r="N6" s="378"/>
    </row>
    <row r="7" spans="1:14">
      <c r="A7" s="253" t="s">
        <v>277</v>
      </c>
      <c r="B7" s="254"/>
      <c r="C7" s="254"/>
      <c r="D7" s="255"/>
      <c r="E7" s="256"/>
      <c r="F7" s="256"/>
      <c r="G7" s="256"/>
      <c r="H7" s="256"/>
      <c r="I7" s="256"/>
      <c r="J7" s="256"/>
      <c r="K7" s="256"/>
      <c r="L7" s="378"/>
      <c r="M7" s="378"/>
      <c r="N7" s="378"/>
    </row>
    <row r="8" spans="1:14">
      <c r="A8" s="257" t="s">
        <v>212</v>
      </c>
      <c r="B8" s="258"/>
      <c r="C8" s="258"/>
      <c r="D8" s="259"/>
      <c r="E8" s="260"/>
      <c r="F8" s="261"/>
      <c r="G8" s="261"/>
      <c r="H8" s="261"/>
      <c r="I8" s="261"/>
      <c r="J8" s="261"/>
      <c r="K8" s="261"/>
      <c r="L8" s="378"/>
      <c r="M8" s="378"/>
      <c r="N8" s="378"/>
    </row>
    <row r="9" spans="1:14">
      <c r="A9" s="60"/>
      <c r="B9" s="262" t="s">
        <v>125</v>
      </c>
      <c r="C9" s="57"/>
      <c r="D9" s="364"/>
      <c r="E9" s="263"/>
      <c r="F9" s="117"/>
      <c r="G9" s="117"/>
      <c r="H9" s="512"/>
      <c r="I9" s="117"/>
      <c r="J9" s="117"/>
      <c r="K9" s="117"/>
      <c r="L9" s="378"/>
      <c r="M9" s="378"/>
      <c r="N9" s="378"/>
    </row>
    <row r="10" spans="1:14">
      <c r="A10" s="60"/>
      <c r="B10" s="71" t="s">
        <v>213</v>
      </c>
      <c r="C10" s="71"/>
      <c r="D10" s="364"/>
      <c r="E10" s="263"/>
      <c r="F10" s="117"/>
      <c r="G10" s="117"/>
      <c r="H10" s="379"/>
      <c r="I10" s="117"/>
      <c r="J10" s="117"/>
      <c r="K10" s="117"/>
      <c r="L10" s="378"/>
      <c r="M10" s="378"/>
      <c r="N10" s="378"/>
    </row>
    <row r="11" spans="1:14">
      <c r="A11" s="60"/>
      <c r="B11" s="57"/>
      <c r="C11" s="57" t="s">
        <v>112</v>
      </c>
      <c r="D11" s="364"/>
      <c r="E11" s="117" t="s">
        <v>396</v>
      </c>
      <c r="F11" s="117" t="s">
        <v>396</v>
      </c>
      <c r="G11" s="379">
        <v>595981.93999999994</v>
      </c>
      <c r="H11" s="379">
        <v>688664.52</v>
      </c>
      <c r="I11" s="117">
        <v>695520</v>
      </c>
      <c r="J11" s="323">
        <f>(K11-I11)*100/I11</f>
        <v>0</v>
      </c>
      <c r="K11" s="117">
        <v>695520</v>
      </c>
      <c r="L11" s="380"/>
      <c r="M11" s="380"/>
      <c r="N11" s="380"/>
    </row>
    <row r="12" spans="1:14">
      <c r="A12" s="60"/>
      <c r="B12" s="57"/>
      <c r="C12" s="57" t="s">
        <v>15</v>
      </c>
      <c r="D12" s="364"/>
      <c r="E12" s="117" t="s">
        <v>396</v>
      </c>
      <c r="F12" s="117" t="s">
        <v>396</v>
      </c>
      <c r="G12" s="379">
        <v>102064.52</v>
      </c>
      <c r="H12" s="379">
        <v>118645.16</v>
      </c>
      <c r="I12" s="117">
        <v>120000</v>
      </c>
      <c r="J12" s="323">
        <f>(K12-I12)*100/I12</f>
        <v>0</v>
      </c>
      <c r="K12" s="117">
        <f>+'[1]10.1รอ-รจ-บห'!F13</f>
        <v>120000</v>
      </c>
      <c r="L12" s="380"/>
      <c r="M12" s="380"/>
      <c r="N12" s="380"/>
    </row>
    <row r="13" spans="1:14">
      <c r="A13" s="60"/>
      <c r="B13" s="57"/>
      <c r="C13" s="57" t="s">
        <v>16</v>
      </c>
      <c r="D13" s="364"/>
      <c r="E13" s="117" t="s">
        <v>396</v>
      </c>
      <c r="F13" s="117" t="s">
        <v>396</v>
      </c>
      <c r="G13" s="379">
        <v>102064.52</v>
      </c>
      <c r="H13" s="379">
        <v>118645.16</v>
      </c>
      <c r="I13" s="117">
        <v>120000</v>
      </c>
      <c r="J13" s="323">
        <f t="shared" ref="J13:J78" si="0">(K13-I13)*100/I13</f>
        <v>0</v>
      </c>
      <c r="K13" s="117">
        <f>+'[1]10.1รอ-รจ-บห'!F16</f>
        <v>120000</v>
      </c>
      <c r="L13" s="380"/>
      <c r="M13" s="380"/>
      <c r="N13" s="380"/>
    </row>
    <row r="14" spans="1:14">
      <c r="A14" s="60"/>
      <c r="B14" s="57"/>
      <c r="C14" s="57" t="s">
        <v>17</v>
      </c>
      <c r="D14" s="364"/>
      <c r="E14" s="117" t="s">
        <v>396</v>
      </c>
      <c r="F14" s="117" t="s">
        <v>396</v>
      </c>
      <c r="G14" s="379">
        <v>162394.84</v>
      </c>
      <c r="H14" s="379">
        <v>194980.65</v>
      </c>
      <c r="I14" s="117">
        <v>198720</v>
      </c>
      <c r="J14" s="323">
        <f t="shared" si="0"/>
        <v>0</v>
      </c>
      <c r="K14" s="117">
        <v>198720</v>
      </c>
      <c r="L14" s="380"/>
      <c r="M14" s="380"/>
      <c r="N14" s="380"/>
    </row>
    <row r="15" spans="1:14">
      <c r="A15" s="60"/>
      <c r="B15" s="57"/>
      <c r="C15" s="57" t="s">
        <v>168</v>
      </c>
      <c r="D15" s="364"/>
      <c r="E15" s="117" t="s">
        <v>396</v>
      </c>
      <c r="F15" s="117" t="s">
        <v>396</v>
      </c>
      <c r="G15" s="379">
        <v>1316430.9099999999</v>
      </c>
      <c r="H15" s="379">
        <v>1488530.32</v>
      </c>
      <c r="I15" s="117">
        <v>1490400</v>
      </c>
      <c r="J15" s="323">
        <f t="shared" si="0"/>
        <v>0</v>
      </c>
      <c r="K15" s="117">
        <v>1490400</v>
      </c>
      <c r="L15" s="380"/>
      <c r="M15" s="380"/>
      <c r="N15" s="380"/>
    </row>
    <row r="16" spans="1:14" s="383" customFormat="1">
      <c r="A16" s="56"/>
      <c r="B16" s="71"/>
      <c r="C16" s="71"/>
      <c r="D16" s="363" t="s">
        <v>243</v>
      </c>
      <c r="E16" s="265">
        <f>SUM(E10:E15)</f>
        <v>0</v>
      </c>
      <c r="F16" s="265">
        <f t="shared" ref="F16:K16" si="1">SUM(F10:F15)</f>
        <v>0</v>
      </c>
      <c r="G16" s="381">
        <f t="shared" ref="G16" si="2">SUM(G10:G15)</f>
        <v>2278936.73</v>
      </c>
      <c r="H16" s="381">
        <f>SUM(H10:H15)</f>
        <v>2609465.81</v>
      </c>
      <c r="I16" s="265">
        <f t="shared" si="1"/>
        <v>2624640</v>
      </c>
      <c r="J16" s="323">
        <f t="shared" si="0"/>
        <v>0</v>
      </c>
      <c r="K16" s="265">
        <f t="shared" si="1"/>
        <v>2624640</v>
      </c>
      <c r="L16" s="382"/>
      <c r="M16" s="382"/>
      <c r="N16" s="380"/>
    </row>
    <row r="17" spans="1:14">
      <c r="A17" s="60"/>
      <c r="B17" s="71" t="s">
        <v>244</v>
      </c>
      <c r="C17" s="57"/>
      <c r="D17" s="364"/>
      <c r="E17" s="264"/>
      <c r="F17" s="117"/>
      <c r="G17" s="117"/>
      <c r="H17" s="379"/>
      <c r="I17" s="117"/>
      <c r="J17" s="323"/>
      <c r="K17" s="117"/>
      <c r="L17" s="380"/>
      <c r="M17" s="380"/>
      <c r="N17" s="380"/>
    </row>
    <row r="18" spans="1:14">
      <c r="A18" s="60"/>
      <c r="B18" s="57"/>
      <c r="C18" s="57" t="s">
        <v>245</v>
      </c>
      <c r="D18" s="364"/>
      <c r="E18" s="117" t="s">
        <v>396</v>
      </c>
      <c r="F18" s="117" t="s">
        <v>396</v>
      </c>
      <c r="G18" s="379">
        <v>1518481.61</v>
      </c>
      <c r="H18" s="379">
        <v>4209686.12</v>
      </c>
      <c r="I18" s="117">
        <v>2700000</v>
      </c>
      <c r="J18" s="323">
        <f t="shared" si="0"/>
        <v>3.7037037037037037</v>
      </c>
      <c r="K18" s="117">
        <v>2800000</v>
      </c>
      <c r="L18" s="380"/>
      <c r="M18" s="380"/>
      <c r="N18" s="380"/>
    </row>
    <row r="19" spans="1:14">
      <c r="A19" s="60"/>
      <c r="B19" s="57"/>
      <c r="C19" s="57" t="s">
        <v>246</v>
      </c>
      <c r="D19" s="364"/>
      <c r="E19" s="117" t="s">
        <v>396</v>
      </c>
      <c r="F19" s="117" t="s">
        <v>396</v>
      </c>
      <c r="G19" s="379">
        <f>82579.68+67200+13920</f>
        <v>163699.68</v>
      </c>
      <c r="H19" s="379">
        <f>47812.85+67200</f>
        <v>115012.85</v>
      </c>
      <c r="I19" s="117">
        <v>67200</v>
      </c>
      <c r="J19" s="323">
        <f t="shared" si="0"/>
        <v>0</v>
      </c>
      <c r="K19" s="117">
        <v>67200</v>
      </c>
      <c r="L19" s="380"/>
      <c r="M19" s="380"/>
      <c r="N19" s="380"/>
    </row>
    <row r="20" spans="1:14">
      <c r="A20" s="60"/>
      <c r="B20" s="57"/>
      <c r="C20" s="57" t="s">
        <v>247</v>
      </c>
      <c r="D20" s="364"/>
      <c r="E20" s="117" t="s">
        <v>396</v>
      </c>
      <c r="F20" s="117" t="s">
        <v>396</v>
      </c>
      <c r="G20" s="379">
        <v>67200</v>
      </c>
      <c r="H20" s="379">
        <v>90183.33</v>
      </c>
      <c r="I20" s="117">
        <v>153000</v>
      </c>
      <c r="J20" s="323">
        <f t="shared" si="0"/>
        <v>-0.65359477124183007</v>
      </c>
      <c r="K20" s="117">
        <v>152000</v>
      </c>
    </row>
    <row r="21" spans="1:14">
      <c r="A21" s="60"/>
      <c r="B21" s="57"/>
      <c r="C21" s="57" t="s">
        <v>18</v>
      </c>
      <c r="D21" s="364"/>
      <c r="E21" s="117" t="s">
        <v>396</v>
      </c>
      <c r="F21" s="117" t="s">
        <v>396</v>
      </c>
      <c r="G21" s="379">
        <v>109800</v>
      </c>
      <c r="H21" s="379">
        <v>111960</v>
      </c>
      <c r="I21" s="117">
        <v>123000</v>
      </c>
      <c r="J21" s="323">
        <f t="shared" si="0"/>
        <v>26.016260162601625</v>
      </c>
      <c r="K21" s="117">
        <v>155000</v>
      </c>
    </row>
    <row r="22" spans="1:14">
      <c r="A22" s="60"/>
      <c r="B22" s="57"/>
      <c r="C22" s="57" t="s">
        <v>398</v>
      </c>
      <c r="D22" s="364"/>
      <c r="E22" s="117" t="s">
        <v>396</v>
      </c>
      <c r="F22" s="117" t="s">
        <v>396</v>
      </c>
      <c r="G22" s="379">
        <v>18000</v>
      </c>
      <c r="H22" s="379">
        <v>18000</v>
      </c>
      <c r="I22" s="117">
        <v>18000</v>
      </c>
      <c r="J22" s="323">
        <f t="shared" si="0"/>
        <v>27.777777777777779</v>
      </c>
      <c r="K22" s="117">
        <v>23000</v>
      </c>
    </row>
    <row r="23" spans="1:14">
      <c r="A23" s="60"/>
      <c r="B23" s="57"/>
      <c r="C23" s="57" t="s">
        <v>340</v>
      </c>
      <c r="D23" s="364"/>
      <c r="E23" s="117" t="s">
        <v>396</v>
      </c>
      <c r="F23" s="117" t="s">
        <v>396</v>
      </c>
      <c r="G23" s="379">
        <v>85440</v>
      </c>
      <c r="H23" s="379">
        <v>64080</v>
      </c>
      <c r="I23" s="117">
        <v>65000</v>
      </c>
      <c r="J23" s="323">
        <f t="shared" si="0"/>
        <v>66.15384615384616</v>
      </c>
      <c r="K23" s="117">
        <v>108000</v>
      </c>
    </row>
    <row r="24" spans="1:14">
      <c r="A24" s="60"/>
      <c r="B24" s="57"/>
      <c r="C24" s="57" t="s">
        <v>248</v>
      </c>
      <c r="D24" s="364"/>
      <c r="E24" s="117" t="s">
        <v>396</v>
      </c>
      <c r="F24" s="117" t="s">
        <v>396</v>
      </c>
      <c r="G24" s="379">
        <v>58560</v>
      </c>
      <c r="H24" s="379">
        <v>43920</v>
      </c>
      <c r="I24" s="117">
        <v>45000</v>
      </c>
      <c r="J24" s="323">
        <f t="shared" si="0"/>
        <v>-73.333333333333329</v>
      </c>
      <c r="K24" s="117">
        <v>12000</v>
      </c>
    </row>
    <row r="25" spans="1:14" s="383" customFormat="1">
      <c r="A25" s="56"/>
      <c r="B25" s="71"/>
      <c r="C25" s="71"/>
      <c r="D25" s="363" t="s">
        <v>249</v>
      </c>
      <c r="E25" s="265">
        <f>SUM(E18:E24)</f>
        <v>0</v>
      </c>
      <c r="F25" s="265">
        <f>SUM(F18:F24)</f>
        <v>0</v>
      </c>
      <c r="G25" s="381">
        <f>SUM(G18:G24)</f>
        <v>2021181.29</v>
      </c>
      <c r="H25" s="381">
        <f>SUM(H18:H24)</f>
        <v>4652842.3</v>
      </c>
      <c r="I25" s="265">
        <f>SUM(I18:I24)</f>
        <v>3171200</v>
      </c>
      <c r="J25" s="323">
        <f t="shared" si="0"/>
        <v>4.6039354187689199</v>
      </c>
      <c r="K25" s="265">
        <f>SUM(K18:K24)</f>
        <v>3317200</v>
      </c>
    </row>
    <row r="26" spans="1:14" s="383" customFormat="1">
      <c r="A26" s="56"/>
      <c r="B26" s="71"/>
      <c r="C26" s="71"/>
      <c r="D26" s="363" t="s">
        <v>235</v>
      </c>
      <c r="E26" s="265">
        <f>+E16+E25</f>
        <v>0</v>
      </c>
      <c r="F26" s="265">
        <f>+F16+F25</f>
        <v>0</v>
      </c>
      <c r="G26" s="381">
        <f>+G16+G25</f>
        <v>4300118.0199999996</v>
      </c>
      <c r="H26" s="381">
        <f>+H16+H25</f>
        <v>7262308.1099999994</v>
      </c>
      <c r="I26" s="265">
        <f>+I16+I25</f>
        <v>5795840</v>
      </c>
      <c r="J26" s="323">
        <f t="shared" si="0"/>
        <v>2.5190481448763249</v>
      </c>
      <c r="K26" s="265">
        <f>+K16+K25</f>
        <v>5941840</v>
      </c>
    </row>
    <row r="27" spans="1:14">
      <c r="A27" s="60"/>
      <c r="B27" s="71" t="s">
        <v>334</v>
      </c>
      <c r="C27" s="57"/>
      <c r="D27" s="364"/>
      <c r="E27" s="264"/>
      <c r="F27" s="117"/>
      <c r="G27" s="117"/>
      <c r="H27" s="379"/>
      <c r="I27" s="117"/>
      <c r="J27" s="323"/>
      <c r="K27" s="117"/>
    </row>
    <row r="28" spans="1:14" s="383" customFormat="1">
      <c r="A28" s="56"/>
      <c r="B28" s="71" t="s">
        <v>274</v>
      </c>
      <c r="C28" s="71"/>
      <c r="D28" s="266"/>
      <c r="E28" s="265"/>
      <c r="F28" s="114"/>
      <c r="G28" s="114"/>
      <c r="H28" s="384"/>
      <c r="I28" s="114"/>
      <c r="J28" s="323"/>
      <c r="K28" s="114"/>
    </row>
    <row r="29" spans="1:14">
      <c r="A29" s="60"/>
      <c r="B29" s="57"/>
      <c r="C29" s="57" t="s">
        <v>250</v>
      </c>
      <c r="D29" s="364"/>
      <c r="E29" s="117" t="s">
        <v>396</v>
      </c>
      <c r="F29" s="117" t="s">
        <v>396</v>
      </c>
      <c r="G29" s="379">
        <v>14600</v>
      </c>
      <c r="H29" s="379">
        <v>0</v>
      </c>
      <c r="I29" s="117">
        <v>120000</v>
      </c>
      <c r="J29" s="323">
        <f t="shared" si="0"/>
        <v>-50</v>
      </c>
      <c r="K29" s="117">
        <v>60000</v>
      </c>
    </row>
    <row r="30" spans="1:14">
      <c r="A30" s="60"/>
      <c r="B30" s="57"/>
      <c r="C30" s="57" t="s">
        <v>251</v>
      </c>
      <c r="D30" s="364"/>
      <c r="E30" s="117" t="s">
        <v>396</v>
      </c>
      <c r="F30" s="117" t="s">
        <v>396</v>
      </c>
      <c r="G30" s="379">
        <v>4000</v>
      </c>
      <c r="H30" s="379">
        <v>6400</v>
      </c>
      <c r="I30" s="117">
        <v>10000</v>
      </c>
      <c r="J30" s="323">
        <f t="shared" si="0"/>
        <v>0</v>
      </c>
      <c r="K30" s="117">
        <v>10000</v>
      </c>
    </row>
    <row r="31" spans="1:14">
      <c r="A31" s="60"/>
      <c r="B31" s="57"/>
      <c r="C31" s="57" t="s">
        <v>20</v>
      </c>
      <c r="D31" s="364"/>
      <c r="E31" s="117" t="s">
        <v>396</v>
      </c>
      <c r="F31" s="117" t="s">
        <v>396</v>
      </c>
      <c r="G31" s="379" t="s">
        <v>396</v>
      </c>
      <c r="H31" s="379">
        <v>0</v>
      </c>
      <c r="I31" s="117">
        <v>20000</v>
      </c>
      <c r="J31" s="323">
        <f t="shared" si="0"/>
        <v>0</v>
      </c>
      <c r="K31" s="117">
        <v>20000</v>
      </c>
    </row>
    <row r="32" spans="1:14">
      <c r="A32" s="60"/>
      <c r="B32" s="57"/>
      <c r="C32" s="57" t="s">
        <v>252</v>
      </c>
      <c r="D32" s="364"/>
      <c r="E32" s="117" t="s">
        <v>396</v>
      </c>
      <c r="F32" s="117" t="s">
        <v>396</v>
      </c>
      <c r="G32" s="379">
        <v>36000</v>
      </c>
      <c r="H32" s="379">
        <v>19700</v>
      </c>
      <c r="I32" s="117">
        <v>0</v>
      </c>
      <c r="J32" s="117" t="s">
        <v>396</v>
      </c>
      <c r="K32" s="117">
        <v>0</v>
      </c>
    </row>
    <row r="33" spans="1:11">
      <c r="A33" s="60"/>
      <c r="B33" s="57"/>
      <c r="C33" s="57" t="s">
        <v>253</v>
      </c>
      <c r="D33" s="364"/>
      <c r="E33" s="117" t="s">
        <v>396</v>
      </c>
      <c r="F33" s="117" t="s">
        <v>396</v>
      </c>
      <c r="G33" s="379">
        <v>27039</v>
      </c>
      <c r="H33" s="379">
        <v>17557</v>
      </c>
      <c r="I33" s="117">
        <v>40000</v>
      </c>
      <c r="J33" s="323">
        <f t="shared" si="0"/>
        <v>0</v>
      </c>
      <c r="K33" s="117">
        <v>40000</v>
      </c>
    </row>
    <row r="34" spans="1:11">
      <c r="A34" s="60"/>
      <c r="B34" s="57"/>
      <c r="C34" s="57" t="s">
        <v>254</v>
      </c>
      <c r="D34" s="364"/>
      <c r="E34" s="117" t="s">
        <v>396</v>
      </c>
      <c r="F34" s="117" t="s">
        <v>396</v>
      </c>
      <c r="G34" s="379">
        <v>39895</v>
      </c>
      <c r="H34" s="379">
        <v>0</v>
      </c>
      <c r="I34" s="117">
        <v>0</v>
      </c>
      <c r="J34" s="117" t="s">
        <v>396</v>
      </c>
      <c r="K34" s="117">
        <v>0</v>
      </c>
    </row>
    <row r="35" spans="1:11" s="385" customFormat="1">
      <c r="A35" s="60"/>
      <c r="B35" s="57"/>
      <c r="C35" s="57"/>
      <c r="D35" s="363" t="s">
        <v>255</v>
      </c>
      <c r="E35" s="265">
        <f t="shared" ref="E35:K35" si="3">SUM(E28:E34)</f>
        <v>0</v>
      </c>
      <c r="F35" s="265">
        <f t="shared" si="3"/>
        <v>0</v>
      </c>
      <c r="G35" s="381">
        <f t="shared" ref="G35" si="4">SUM(G28:G34)</f>
        <v>121534</v>
      </c>
      <c r="H35" s="381">
        <f>SUM(H28:H34)</f>
        <v>43657</v>
      </c>
      <c r="I35" s="265">
        <f t="shared" si="3"/>
        <v>190000</v>
      </c>
      <c r="J35" s="323">
        <f t="shared" si="0"/>
        <v>-31.578947368421051</v>
      </c>
      <c r="K35" s="265">
        <f t="shared" si="3"/>
        <v>130000</v>
      </c>
    </row>
    <row r="36" spans="1:11" s="385" customFormat="1">
      <c r="A36" s="162"/>
      <c r="B36" s="162"/>
      <c r="C36" s="162"/>
      <c r="D36" s="513"/>
      <c r="E36" s="267"/>
      <c r="F36" s="267"/>
      <c r="G36" s="386"/>
      <c r="H36" s="386"/>
      <c r="I36" s="267"/>
      <c r="J36" s="409"/>
      <c r="K36" s="267"/>
    </row>
    <row r="37" spans="1:11" s="385" customFormat="1">
      <c r="A37" s="162"/>
      <c r="B37" s="162"/>
      <c r="C37" s="162"/>
      <c r="D37" s="362"/>
      <c r="E37" s="267"/>
      <c r="F37" s="267"/>
      <c r="G37" s="267"/>
      <c r="H37" s="386"/>
      <c r="I37" s="267"/>
      <c r="J37" s="409"/>
      <c r="K37" s="267"/>
    </row>
    <row r="38" spans="1:11" s="383" customFormat="1">
      <c r="A38" s="56"/>
      <c r="B38" s="71" t="s">
        <v>256</v>
      </c>
      <c r="C38" s="71"/>
      <c r="D38" s="266"/>
      <c r="E38" s="265"/>
      <c r="F38" s="114"/>
      <c r="G38" s="114"/>
      <c r="H38" s="384"/>
      <c r="I38" s="114"/>
      <c r="J38" s="323"/>
      <c r="K38" s="114"/>
    </row>
    <row r="39" spans="1:11">
      <c r="A39" s="60"/>
      <c r="B39" s="57"/>
      <c r="C39" s="57" t="s">
        <v>257</v>
      </c>
      <c r="D39" s="364"/>
      <c r="E39" s="117" t="s">
        <v>396</v>
      </c>
      <c r="F39" s="117" t="s">
        <v>396</v>
      </c>
      <c r="G39" s="379">
        <v>368789.55</v>
      </c>
      <c r="H39" s="379">
        <v>885727.42</v>
      </c>
      <c r="I39" s="117">
        <v>1100000</v>
      </c>
      <c r="J39" s="323">
        <f t="shared" si="0"/>
        <v>-0.90909090909090906</v>
      </c>
      <c r="K39" s="117">
        <v>1090000</v>
      </c>
    </row>
    <row r="40" spans="1:11">
      <c r="A40" s="60"/>
      <c r="B40" s="57"/>
      <c r="C40" s="57" t="s">
        <v>166</v>
      </c>
      <c r="D40" s="364"/>
      <c r="E40" s="117" t="s">
        <v>396</v>
      </c>
      <c r="F40" s="117" t="s">
        <v>396</v>
      </c>
      <c r="G40" s="379">
        <v>9900</v>
      </c>
      <c r="H40" s="379">
        <f>20647+422446</f>
        <v>443093</v>
      </c>
      <c r="I40" s="117">
        <v>400000</v>
      </c>
      <c r="J40" s="323">
        <f t="shared" si="0"/>
        <v>0</v>
      </c>
      <c r="K40" s="117">
        <v>400000</v>
      </c>
    </row>
    <row r="41" spans="1:11" ht="46.5" customHeight="1">
      <c r="A41" s="60"/>
      <c r="B41" s="57"/>
      <c r="C41" s="667" t="s">
        <v>39</v>
      </c>
      <c r="D41" s="668"/>
      <c r="E41" s="264"/>
      <c r="F41" s="117"/>
      <c r="G41" s="379"/>
      <c r="H41" s="379"/>
      <c r="I41" s="117"/>
      <c r="J41" s="323"/>
      <c r="K41" s="117"/>
    </row>
    <row r="42" spans="1:11">
      <c r="A42" s="60"/>
      <c r="B42" s="57"/>
      <c r="C42" s="57"/>
      <c r="D42" s="268" t="s">
        <v>341</v>
      </c>
      <c r="E42" s="117" t="s">
        <v>396</v>
      </c>
      <c r="F42" s="117" t="s">
        <v>396</v>
      </c>
      <c r="G42" s="379">
        <v>11750</v>
      </c>
      <c r="H42" s="379">
        <v>15401.2</v>
      </c>
      <c r="I42" s="117">
        <v>30000</v>
      </c>
      <c r="J42" s="323">
        <f t="shared" si="0"/>
        <v>0</v>
      </c>
      <c r="K42" s="117">
        <f>+'[1]10.1รอ-รจ-บห'!F79</f>
        <v>30000</v>
      </c>
    </row>
    <row r="43" spans="1:11" ht="42">
      <c r="A43" s="60"/>
      <c r="B43" s="57"/>
      <c r="C43" s="57"/>
      <c r="D43" s="268" t="s">
        <v>342</v>
      </c>
      <c r="E43" s="117" t="s">
        <v>396</v>
      </c>
      <c r="F43" s="117" t="s">
        <v>396</v>
      </c>
      <c r="G43" s="379" t="s">
        <v>396</v>
      </c>
      <c r="H43" s="379">
        <v>1500</v>
      </c>
      <c r="I43" s="117">
        <v>10000</v>
      </c>
      <c r="J43" s="323">
        <f t="shared" si="0"/>
        <v>0</v>
      </c>
      <c r="K43" s="117">
        <v>10000</v>
      </c>
    </row>
    <row r="44" spans="1:11" ht="42">
      <c r="A44" s="60"/>
      <c r="B44" s="57"/>
      <c r="C44" s="57"/>
      <c r="D44" s="268" t="s">
        <v>343</v>
      </c>
      <c r="E44" s="117" t="s">
        <v>396</v>
      </c>
      <c r="F44" s="117" t="s">
        <v>396</v>
      </c>
      <c r="G44" s="379">
        <v>392809.1</v>
      </c>
      <c r="H44" s="379">
        <v>0</v>
      </c>
      <c r="I44" s="117">
        <v>50000</v>
      </c>
      <c r="J44" s="323">
        <f t="shared" si="0"/>
        <v>0</v>
      </c>
      <c r="K44" s="117">
        <v>50000</v>
      </c>
    </row>
    <row r="45" spans="1:11" ht="42">
      <c r="A45" s="60"/>
      <c r="B45" s="57"/>
      <c r="C45" s="57"/>
      <c r="D45" s="268" t="s">
        <v>344</v>
      </c>
      <c r="E45" s="117" t="s">
        <v>396</v>
      </c>
      <c r="F45" s="117" t="s">
        <v>396</v>
      </c>
      <c r="G45" s="379" t="s">
        <v>396</v>
      </c>
      <c r="H45" s="379" t="s">
        <v>396</v>
      </c>
      <c r="I45" s="117">
        <v>20000</v>
      </c>
      <c r="J45" s="323">
        <f t="shared" si="0"/>
        <v>0</v>
      </c>
      <c r="K45" s="117">
        <v>20000</v>
      </c>
    </row>
    <row r="46" spans="1:11" ht="42">
      <c r="A46" s="60"/>
      <c r="B46" s="57"/>
      <c r="C46" s="57"/>
      <c r="D46" s="268" t="s">
        <v>345</v>
      </c>
      <c r="E46" s="117" t="s">
        <v>396</v>
      </c>
      <c r="F46" s="117" t="s">
        <v>396</v>
      </c>
      <c r="G46" s="379" t="s">
        <v>396</v>
      </c>
      <c r="H46" s="379">
        <v>12850</v>
      </c>
      <c r="I46" s="117">
        <v>50000</v>
      </c>
      <c r="J46" s="323">
        <f t="shared" si="0"/>
        <v>0</v>
      </c>
      <c r="K46" s="117">
        <v>50000</v>
      </c>
    </row>
    <row r="47" spans="1:11">
      <c r="A47" s="60"/>
      <c r="B47" s="57"/>
      <c r="C47" s="57"/>
      <c r="D47" s="268" t="s">
        <v>346</v>
      </c>
      <c r="E47" s="117" t="s">
        <v>396</v>
      </c>
      <c r="F47" s="117" t="s">
        <v>396</v>
      </c>
      <c r="G47" s="379" t="s">
        <v>396</v>
      </c>
      <c r="H47" s="379" t="s">
        <v>396</v>
      </c>
      <c r="I47" s="117">
        <v>20000</v>
      </c>
      <c r="J47" s="323">
        <f t="shared" si="0"/>
        <v>0</v>
      </c>
      <c r="K47" s="117">
        <v>20000</v>
      </c>
    </row>
    <row r="48" spans="1:11">
      <c r="A48" s="60"/>
      <c r="B48" s="57"/>
      <c r="C48" s="57" t="s">
        <v>258</v>
      </c>
      <c r="D48" s="364"/>
      <c r="E48" s="117" t="s">
        <v>396</v>
      </c>
      <c r="F48" s="117" t="s">
        <v>396</v>
      </c>
      <c r="G48" s="379">
        <v>31580</v>
      </c>
      <c r="H48" s="379">
        <v>36820</v>
      </c>
      <c r="I48" s="117">
        <v>50000</v>
      </c>
      <c r="J48" s="323">
        <f t="shared" si="0"/>
        <v>0</v>
      </c>
      <c r="K48" s="117">
        <v>50000</v>
      </c>
    </row>
    <row r="49" spans="1:11">
      <c r="A49" s="60"/>
      <c r="B49" s="57"/>
      <c r="C49" s="57"/>
      <c r="D49" s="363" t="s">
        <v>267</v>
      </c>
      <c r="E49" s="265">
        <f t="shared" ref="E49:K49" si="5">SUM(E38:E48)</f>
        <v>0</v>
      </c>
      <c r="F49" s="265">
        <f t="shared" si="5"/>
        <v>0</v>
      </c>
      <c r="G49" s="381">
        <f t="shared" ref="G49" si="6">SUM(G38:G48)</f>
        <v>814828.64999999991</v>
      </c>
      <c r="H49" s="381">
        <f>SUM(H38:H48)</f>
        <v>1395391.6199999999</v>
      </c>
      <c r="I49" s="265">
        <f t="shared" si="5"/>
        <v>1730000</v>
      </c>
      <c r="J49" s="323">
        <f t="shared" si="0"/>
        <v>-0.5780346820809249</v>
      </c>
      <c r="K49" s="265">
        <f t="shared" si="5"/>
        <v>1720000</v>
      </c>
    </row>
    <row r="50" spans="1:11">
      <c r="A50" s="60"/>
      <c r="B50" s="57"/>
      <c r="C50" s="57"/>
      <c r="D50" s="514"/>
      <c r="E50" s="265"/>
      <c r="F50" s="265"/>
      <c r="G50" s="381"/>
      <c r="H50" s="381"/>
      <c r="I50" s="265"/>
      <c r="J50" s="323"/>
      <c r="K50" s="265"/>
    </row>
    <row r="51" spans="1:11">
      <c r="A51" s="56"/>
      <c r="B51" s="71" t="s">
        <v>259</v>
      </c>
      <c r="C51" s="71"/>
      <c r="D51" s="266"/>
      <c r="E51" s="265"/>
      <c r="F51" s="114"/>
      <c r="G51" s="114"/>
      <c r="H51" s="384"/>
      <c r="I51" s="114"/>
      <c r="J51" s="323"/>
      <c r="K51" s="114"/>
    </row>
    <row r="52" spans="1:11">
      <c r="A52" s="60"/>
      <c r="B52" s="57"/>
      <c r="C52" s="57" t="s">
        <v>260</v>
      </c>
      <c r="D52" s="364"/>
      <c r="E52" s="117" t="s">
        <v>396</v>
      </c>
      <c r="F52" s="117" t="s">
        <v>396</v>
      </c>
      <c r="G52" s="379">
        <v>55123</v>
      </c>
      <c r="H52" s="379">
        <v>239153.5</v>
      </c>
      <c r="I52" s="117">
        <v>100000</v>
      </c>
      <c r="J52" s="323">
        <f t="shared" si="0"/>
        <v>0</v>
      </c>
      <c r="K52" s="117">
        <v>100000</v>
      </c>
    </row>
    <row r="53" spans="1:11">
      <c r="A53" s="60"/>
      <c r="B53" s="57"/>
      <c r="C53" s="57" t="s">
        <v>261</v>
      </c>
      <c r="D53" s="364"/>
      <c r="E53" s="117" t="s">
        <v>396</v>
      </c>
      <c r="F53" s="117" t="s">
        <v>396</v>
      </c>
      <c r="G53" s="379">
        <f>7750+8399.5</f>
        <v>16149.5</v>
      </c>
      <c r="H53" s="379">
        <v>9734</v>
      </c>
      <c r="I53" s="117">
        <v>15000</v>
      </c>
      <c r="J53" s="323">
        <f t="shared" si="0"/>
        <v>100</v>
      </c>
      <c r="K53" s="117">
        <v>30000</v>
      </c>
    </row>
    <row r="54" spans="1:11">
      <c r="A54" s="60"/>
      <c r="B54" s="57"/>
      <c r="C54" s="57" t="s">
        <v>262</v>
      </c>
      <c r="D54" s="364"/>
      <c r="E54" s="117" t="s">
        <v>396</v>
      </c>
      <c r="F54" s="117" t="s">
        <v>396</v>
      </c>
      <c r="G54" s="379">
        <f>36620+2822</f>
        <v>39442</v>
      </c>
      <c r="H54" s="379">
        <v>33632</v>
      </c>
      <c r="I54" s="117">
        <v>40000</v>
      </c>
      <c r="J54" s="323">
        <f t="shared" si="0"/>
        <v>0</v>
      </c>
      <c r="K54" s="117">
        <v>40000</v>
      </c>
    </row>
    <row r="55" spans="1:11" s="383" customFormat="1">
      <c r="A55" s="60"/>
      <c r="B55" s="57"/>
      <c r="C55" s="57" t="s">
        <v>231</v>
      </c>
      <c r="D55" s="364"/>
      <c r="E55" s="117" t="s">
        <v>396</v>
      </c>
      <c r="F55" s="117" t="s">
        <v>396</v>
      </c>
      <c r="G55" s="379">
        <v>23320</v>
      </c>
      <c r="H55" s="379">
        <v>10025.9</v>
      </c>
      <c r="I55" s="117">
        <v>20000</v>
      </c>
      <c r="J55" s="323">
        <f t="shared" si="0"/>
        <v>0</v>
      </c>
      <c r="K55" s="117">
        <v>20000</v>
      </c>
    </row>
    <row r="56" spans="1:11">
      <c r="A56" s="60"/>
      <c r="B56" s="57"/>
      <c r="C56" s="57" t="s">
        <v>263</v>
      </c>
      <c r="D56" s="364"/>
      <c r="E56" s="117" t="s">
        <v>396</v>
      </c>
      <c r="F56" s="117" t="s">
        <v>396</v>
      </c>
      <c r="G56" s="379">
        <v>15622.06</v>
      </c>
      <c r="H56" s="379">
        <v>2118</v>
      </c>
      <c r="I56" s="117">
        <v>20000</v>
      </c>
      <c r="J56" s="323">
        <f t="shared" si="0"/>
        <v>150</v>
      </c>
      <c r="K56" s="117">
        <v>50000</v>
      </c>
    </row>
    <row r="57" spans="1:11">
      <c r="A57" s="60"/>
      <c r="B57" s="57"/>
      <c r="C57" s="57" t="s">
        <v>264</v>
      </c>
      <c r="D57" s="364"/>
      <c r="E57" s="117" t="s">
        <v>396</v>
      </c>
      <c r="F57" s="117" t="s">
        <v>396</v>
      </c>
      <c r="G57" s="379">
        <v>121815</v>
      </c>
      <c r="H57" s="379">
        <v>109112</v>
      </c>
      <c r="I57" s="117">
        <v>100000</v>
      </c>
      <c r="J57" s="323">
        <f t="shared" si="0"/>
        <v>0</v>
      </c>
      <c r="K57" s="117">
        <v>100000</v>
      </c>
    </row>
    <row r="58" spans="1:11">
      <c r="A58" s="60"/>
      <c r="B58" s="57"/>
      <c r="C58" s="57" t="s">
        <v>160</v>
      </c>
      <c r="D58" s="364"/>
      <c r="E58" s="117" t="s">
        <v>396</v>
      </c>
      <c r="F58" s="117" t="s">
        <v>396</v>
      </c>
      <c r="G58" s="379">
        <v>0</v>
      </c>
      <c r="H58" s="379">
        <v>8620</v>
      </c>
      <c r="I58" s="117">
        <v>100000</v>
      </c>
      <c r="J58" s="323">
        <f t="shared" si="0"/>
        <v>-80</v>
      </c>
      <c r="K58" s="117">
        <v>20000</v>
      </c>
    </row>
    <row r="59" spans="1:11">
      <c r="A59" s="60"/>
      <c r="B59" s="57"/>
      <c r="C59" s="57" t="s">
        <v>265</v>
      </c>
      <c r="D59" s="364"/>
      <c r="E59" s="117" t="s">
        <v>396</v>
      </c>
      <c r="F59" s="117" t="s">
        <v>396</v>
      </c>
      <c r="G59" s="379" t="s">
        <v>396</v>
      </c>
      <c r="H59" s="379" t="s">
        <v>396</v>
      </c>
      <c r="I59" s="117">
        <v>5000</v>
      </c>
      <c r="J59" s="323">
        <f t="shared" si="0"/>
        <v>100</v>
      </c>
      <c r="K59" s="117">
        <v>10000</v>
      </c>
    </row>
    <row r="60" spans="1:11">
      <c r="A60" s="60"/>
      <c r="B60" s="57"/>
      <c r="C60" s="57" t="s">
        <v>266</v>
      </c>
      <c r="D60" s="364"/>
      <c r="E60" s="117" t="s">
        <v>396</v>
      </c>
      <c r="F60" s="117" t="s">
        <v>396</v>
      </c>
      <c r="G60" s="379">
        <v>27630</v>
      </c>
      <c r="H60" s="379">
        <v>23580</v>
      </c>
      <c r="I60" s="117">
        <v>40000</v>
      </c>
      <c r="J60" s="323">
        <f t="shared" si="0"/>
        <v>75</v>
      </c>
      <c r="K60" s="117">
        <v>70000</v>
      </c>
    </row>
    <row r="61" spans="1:11">
      <c r="A61" s="60"/>
      <c r="B61" s="57"/>
      <c r="C61" s="57" t="s">
        <v>347</v>
      </c>
      <c r="D61" s="364"/>
      <c r="E61" s="117" t="s">
        <v>396</v>
      </c>
      <c r="F61" s="117" t="s">
        <v>396</v>
      </c>
      <c r="G61" s="379" t="s">
        <v>396</v>
      </c>
      <c r="H61" s="379" t="s">
        <v>396</v>
      </c>
      <c r="I61" s="117">
        <v>10000</v>
      </c>
      <c r="J61" s="323">
        <f t="shared" si="0"/>
        <v>0</v>
      </c>
      <c r="K61" s="117">
        <v>10000</v>
      </c>
    </row>
    <row r="62" spans="1:11">
      <c r="A62" s="60"/>
      <c r="B62" s="57"/>
      <c r="C62" s="57"/>
      <c r="D62" s="363" t="s">
        <v>268</v>
      </c>
      <c r="E62" s="265">
        <f t="shared" ref="E62:K62" si="7">SUM(E51:E61)</f>
        <v>0</v>
      </c>
      <c r="F62" s="265">
        <f t="shared" si="7"/>
        <v>0</v>
      </c>
      <c r="G62" s="381">
        <f t="shared" ref="G62" si="8">SUM(G51:G61)</f>
        <v>299101.56</v>
      </c>
      <c r="H62" s="381">
        <f>SUM(H51:H61)</f>
        <v>435975.4</v>
      </c>
      <c r="I62" s="265">
        <f t="shared" si="7"/>
        <v>450000</v>
      </c>
      <c r="J62" s="323">
        <f t="shared" si="0"/>
        <v>0</v>
      </c>
      <c r="K62" s="265">
        <f t="shared" si="7"/>
        <v>450000</v>
      </c>
    </row>
    <row r="63" spans="1:11">
      <c r="A63" s="56"/>
      <c r="B63" s="71" t="s">
        <v>276</v>
      </c>
      <c r="C63" s="71"/>
      <c r="D63" s="266"/>
      <c r="E63" s="265"/>
      <c r="F63" s="114"/>
      <c r="G63" s="114"/>
      <c r="H63" s="384"/>
      <c r="I63" s="114"/>
      <c r="J63" s="323"/>
      <c r="K63" s="114"/>
    </row>
    <row r="64" spans="1:11">
      <c r="A64" s="60"/>
      <c r="B64" s="57"/>
      <c r="C64" s="57" t="s">
        <v>269</v>
      </c>
      <c r="D64" s="364"/>
      <c r="E64" s="117" t="s">
        <v>396</v>
      </c>
      <c r="F64" s="117" t="s">
        <v>396</v>
      </c>
      <c r="G64" s="379">
        <v>425668.61</v>
      </c>
      <c r="H64" s="379">
        <v>627883.47</v>
      </c>
      <c r="I64" s="117">
        <v>700000</v>
      </c>
      <c r="J64" s="323">
        <f t="shared" si="0"/>
        <v>0</v>
      </c>
      <c r="K64" s="117">
        <v>700000</v>
      </c>
    </row>
    <row r="65" spans="1:11">
      <c r="A65" s="60"/>
      <c r="B65" s="57"/>
      <c r="C65" s="57" t="s">
        <v>348</v>
      </c>
      <c r="D65" s="364"/>
      <c r="E65" s="117" t="s">
        <v>396</v>
      </c>
      <c r="F65" s="117" t="s">
        <v>396</v>
      </c>
      <c r="G65" s="379">
        <v>28293.47</v>
      </c>
      <c r="H65" s="379">
        <v>33771.96</v>
      </c>
      <c r="I65" s="117">
        <v>50000</v>
      </c>
      <c r="J65" s="323">
        <f t="shared" si="0"/>
        <v>0</v>
      </c>
      <c r="K65" s="117">
        <v>50000</v>
      </c>
    </row>
    <row r="66" spans="1:11" s="383" customFormat="1">
      <c r="A66" s="60"/>
      <c r="B66" s="57"/>
      <c r="C66" s="57" t="s">
        <v>349</v>
      </c>
      <c r="D66" s="364"/>
      <c r="E66" s="117" t="s">
        <v>396</v>
      </c>
      <c r="F66" s="117" t="s">
        <v>396</v>
      </c>
      <c r="G66" s="379">
        <v>3725</v>
      </c>
      <c r="H66" s="379">
        <v>3922</v>
      </c>
      <c r="I66" s="117">
        <v>10000</v>
      </c>
      <c r="J66" s="323">
        <f t="shared" si="0"/>
        <v>0</v>
      </c>
      <c r="K66" s="117">
        <v>10000</v>
      </c>
    </row>
    <row r="67" spans="1:11">
      <c r="A67" s="60"/>
      <c r="B67" s="57"/>
      <c r="C67" s="57" t="s">
        <v>350</v>
      </c>
      <c r="D67" s="364"/>
      <c r="E67" s="117" t="s">
        <v>396</v>
      </c>
      <c r="F67" s="117" t="s">
        <v>396</v>
      </c>
      <c r="G67" s="379">
        <v>8897.92</v>
      </c>
      <c r="H67" s="379">
        <v>29425</v>
      </c>
      <c r="I67" s="117">
        <v>50000</v>
      </c>
      <c r="J67" s="323">
        <f t="shared" si="0"/>
        <v>0</v>
      </c>
      <c r="K67" s="117">
        <v>50000</v>
      </c>
    </row>
    <row r="68" spans="1:11">
      <c r="A68" s="60"/>
      <c r="B68" s="57"/>
      <c r="C68" s="57"/>
      <c r="D68" s="363" t="s">
        <v>271</v>
      </c>
      <c r="E68" s="265">
        <f t="shared" ref="E68:K68" si="9">SUM(E63:E67)</f>
        <v>0</v>
      </c>
      <c r="F68" s="265">
        <f t="shared" si="9"/>
        <v>0</v>
      </c>
      <c r="G68" s="381">
        <f t="shared" ref="G68" si="10">SUM(G63:G67)</f>
        <v>466584.99999999994</v>
      </c>
      <c r="H68" s="381">
        <f>SUM(H63:H67)</f>
        <v>695002.42999999993</v>
      </c>
      <c r="I68" s="265">
        <f t="shared" si="9"/>
        <v>810000</v>
      </c>
      <c r="J68" s="323">
        <f t="shared" si="0"/>
        <v>0</v>
      </c>
      <c r="K68" s="265">
        <f t="shared" si="9"/>
        <v>810000</v>
      </c>
    </row>
    <row r="69" spans="1:11">
      <c r="A69" s="56"/>
      <c r="B69" s="71"/>
      <c r="C69" s="71"/>
      <c r="D69" s="363" t="s">
        <v>358</v>
      </c>
      <c r="E69" s="265">
        <f t="shared" ref="E69:K69" si="11">+E35+E49+E62+E68</f>
        <v>0</v>
      </c>
      <c r="F69" s="265">
        <f t="shared" si="11"/>
        <v>0</v>
      </c>
      <c r="G69" s="381">
        <f t="shared" ref="G69" si="12">+G35+G49+G62+G68</f>
        <v>1702049.21</v>
      </c>
      <c r="H69" s="381">
        <f>+H35+H49+H62+H68</f>
        <v>2570026.4500000002</v>
      </c>
      <c r="I69" s="265">
        <f t="shared" si="11"/>
        <v>3180000</v>
      </c>
      <c r="J69" s="323">
        <f t="shared" si="0"/>
        <v>-2.2012578616352201</v>
      </c>
      <c r="K69" s="265">
        <f t="shared" si="11"/>
        <v>3110000</v>
      </c>
    </row>
    <row r="70" spans="1:11">
      <c r="A70" s="60"/>
      <c r="B70" s="71" t="s">
        <v>126</v>
      </c>
      <c r="C70" s="57"/>
      <c r="D70" s="364"/>
      <c r="E70" s="264"/>
      <c r="F70" s="117"/>
      <c r="G70" s="117"/>
      <c r="H70" s="379"/>
      <c r="I70" s="117"/>
      <c r="J70" s="323"/>
      <c r="K70" s="117"/>
    </row>
    <row r="71" spans="1:11" s="383" customFormat="1">
      <c r="A71" s="60"/>
      <c r="B71" s="71" t="s">
        <v>232</v>
      </c>
      <c r="C71" s="57"/>
      <c r="D71" s="364"/>
      <c r="E71" s="264"/>
      <c r="F71" s="117"/>
      <c r="G71" s="117"/>
      <c r="H71" s="379"/>
      <c r="I71" s="117"/>
      <c r="J71" s="323"/>
      <c r="K71" s="117"/>
    </row>
    <row r="72" spans="1:11">
      <c r="A72" s="60"/>
      <c r="B72" s="71"/>
      <c r="C72" s="57" t="s">
        <v>108</v>
      </c>
      <c r="D72" s="364"/>
      <c r="E72" s="117" t="s">
        <v>396</v>
      </c>
      <c r="F72" s="117" t="s">
        <v>396</v>
      </c>
      <c r="G72" s="379">
        <v>90800</v>
      </c>
      <c r="H72" s="379">
        <f>17000+48050+64200+34411.2+16000+16000</f>
        <v>195661.2</v>
      </c>
      <c r="I72" s="117">
        <v>0</v>
      </c>
      <c r="J72" s="117" t="s">
        <v>396</v>
      </c>
      <c r="K72" s="117">
        <v>0</v>
      </c>
    </row>
    <row r="73" spans="1:11">
      <c r="A73" s="60"/>
      <c r="B73" s="71"/>
      <c r="C73" s="57" t="s">
        <v>351</v>
      </c>
      <c r="D73" s="364"/>
      <c r="E73" s="117" t="s">
        <v>396</v>
      </c>
      <c r="F73" s="117" t="s">
        <v>396</v>
      </c>
      <c r="G73" s="379" t="s">
        <v>396</v>
      </c>
      <c r="H73" s="379">
        <v>9400</v>
      </c>
      <c r="I73" s="117">
        <v>0</v>
      </c>
      <c r="J73" s="117" t="s">
        <v>396</v>
      </c>
      <c r="K73" s="117">
        <v>0</v>
      </c>
    </row>
    <row r="74" spans="1:11">
      <c r="A74" s="60"/>
      <c r="B74" s="71"/>
      <c r="C74" s="57" t="s">
        <v>110</v>
      </c>
      <c r="D74" s="364"/>
      <c r="E74" s="117" t="s">
        <v>396</v>
      </c>
      <c r="F74" s="117" t="s">
        <v>396</v>
      </c>
      <c r="G74" s="379">
        <v>43516.9</v>
      </c>
      <c r="H74" s="379">
        <v>26180</v>
      </c>
      <c r="I74" s="117">
        <v>95500</v>
      </c>
      <c r="J74" s="323">
        <f t="shared" si="0"/>
        <v>-67.434554973821989</v>
      </c>
      <c r="K74" s="117">
        <v>31100</v>
      </c>
    </row>
    <row r="75" spans="1:11">
      <c r="A75" s="60"/>
      <c r="B75" s="71"/>
      <c r="C75" s="57" t="s">
        <v>421</v>
      </c>
      <c r="D75" s="364"/>
      <c r="E75" s="117" t="s">
        <v>396</v>
      </c>
      <c r="F75" s="117" t="s">
        <v>396</v>
      </c>
      <c r="G75" s="379">
        <v>0</v>
      </c>
      <c r="H75" s="379">
        <v>23500</v>
      </c>
      <c r="I75" s="117">
        <v>0</v>
      </c>
      <c r="J75" s="117" t="s">
        <v>396</v>
      </c>
      <c r="K75" s="117">
        <v>1250000</v>
      </c>
    </row>
    <row r="76" spans="1:11" s="385" customFormat="1">
      <c r="A76" s="60"/>
      <c r="B76" s="71"/>
      <c r="C76" s="57" t="s">
        <v>423</v>
      </c>
      <c r="D76" s="364"/>
      <c r="E76" s="117" t="s">
        <v>396</v>
      </c>
      <c r="F76" s="117" t="s">
        <v>396</v>
      </c>
      <c r="G76" s="379" t="s">
        <v>396</v>
      </c>
      <c r="H76" s="379">
        <v>10000</v>
      </c>
      <c r="I76" s="117">
        <v>0</v>
      </c>
      <c r="J76" s="117" t="s">
        <v>396</v>
      </c>
      <c r="K76" s="117">
        <v>4000</v>
      </c>
    </row>
    <row r="77" spans="1:11" s="385" customFormat="1">
      <c r="A77" s="60"/>
      <c r="B77" s="269"/>
      <c r="C77" s="57" t="s">
        <v>79</v>
      </c>
      <c r="D77" s="364"/>
      <c r="E77" s="117" t="s">
        <v>396</v>
      </c>
      <c r="F77" s="117" t="s">
        <v>396</v>
      </c>
      <c r="G77" s="379" t="s">
        <v>396</v>
      </c>
      <c r="H77" s="379" t="s">
        <v>396</v>
      </c>
      <c r="I77" s="117">
        <v>50000</v>
      </c>
      <c r="J77" s="323">
        <f t="shared" si="0"/>
        <v>100</v>
      </c>
      <c r="K77" s="117">
        <v>100000</v>
      </c>
    </row>
    <row r="78" spans="1:11" s="385" customFormat="1">
      <c r="A78" s="60"/>
      <c r="B78" s="57"/>
      <c r="C78" s="57"/>
      <c r="D78" s="363" t="s">
        <v>233</v>
      </c>
      <c r="E78" s="265">
        <f t="shared" ref="E78:K78" si="13">SUM(E70:E77)</f>
        <v>0</v>
      </c>
      <c r="F78" s="265">
        <f t="shared" si="13"/>
        <v>0</v>
      </c>
      <c r="G78" s="381">
        <f t="shared" ref="G78" si="14">SUM(G70:G77)</f>
        <v>134316.9</v>
      </c>
      <c r="H78" s="381">
        <f>SUM(H70:H77)</f>
        <v>264741.2</v>
      </c>
      <c r="I78" s="265">
        <f t="shared" si="13"/>
        <v>145500</v>
      </c>
      <c r="J78" s="323">
        <f t="shared" si="0"/>
        <v>851.95876288659792</v>
      </c>
      <c r="K78" s="265">
        <f t="shared" si="13"/>
        <v>1385100</v>
      </c>
    </row>
    <row r="79" spans="1:11" s="385" customFormat="1">
      <c r="A79" s="56"/>
      <c r="B79" s="71" t="s">
        <v>176</v>
      </c>
      <c r="C79" s="71"/>
      <c r="D79" s="488"/>
      <c r="E79" s="490"/>
      <c r="F79" s="491"/>
      <c r="G79" s="492"/>
      <c r="H79" s="492"/>
      <c r="I79" s="491"/>
      <c r="J79" s="493"/>
      <c r="K79" s="491"/>
    </row>
    <row r="80" spans="1:11" s="383" customFormat="1">
      <c r="A80" s="60"/>
      <c r="B80" s="57"/>
      <c r="C80" s="58" t="str">
        <f>+'[1]10.1รอ-รจ-บห'!C172</f>
        <v>อาคารต่าง ๆ</v>
      </c>
      <c r="D80" s="363"/>
      <c r="E80" s="117" t="s">
        <v>396</v>
      </c>
      <c r="F80" s="117" t="s">
        <v>396</v>
      </c>
      <c r="G80" s="379" t="s">
        <v>396</v>
      </c>
      <c r="H80" s="379">
        <v>1099000</v>
      </c>
      <c r="I80" s="117">
        <v>1970000</v>
      </c>
      <c r="J80" s="323">
        <f t="shared" ref="J80:J142" si="15">(K80-I80)*100/I80</f>
        <v>-100</v>
      </c>
      <c r="K80" s="117">
        <v>0</v>
      </c>
    </row>
    <row r="81" spans="1:11">
      <c r="A81" s="60"/>
      <c r="B81" s="57"/>
      <c r="C81" s="57" t="s">
        <v>397</v>
      </c>
      <c r="D81" s="387"/>
      <c r="E81" s="117" t="s">
        <v>396</v>
      </c>
      <c r="F81" s="117" t="s">
        <v>396</v>
      </c>
      <c r="G81" s="379">
        <f>1495000+446000+796000+1795000+623222+652656.61</f>
        <v>5807878.6100000003</v>
      </c>
      <c r="H81" s="379">
        <f>249000+446000+225000+260000</f>
        <v>1180000</v>
      </c>
      <c r="I81" s="117">
        <v>0</v>
      </c>
      <c r="J81" s="117" t="s">
        <v>396</v>
      </c>
      <c r="K81" s="117">
        <v>0</v>
      </c>
    </row>
    <row r="82" spans="1:11" ht="25.5" customHeight="1">
      <c r="A82" s="60"/>
      <c r="B82" s="57"/>
      <c r="C82" s="57" t="s">
        <v>32</v>
      </c>
      <c r="D82" s="387"/>
      <c r="E82" s="117" t="s">
        <v>396</v>
      </c>
      <c r="F82" s="117" t="s">
        <v>396</v>
      </c>
      <c r="G82" s="379" t="s">
        <v>396</v>
      </c>
      <c r="H82" s="379" t="s">
        <v>396</v>
      </c>
      <c r="I82" s="117">
        <v>50000</v>
      </c>
      <c r="J82" s="323">
        <f t="shared" si="15"/>
        <v>-100</v>
      </c>
      <c r="K82" s="117">
        <v>0</v>
      </c>
    </row>
    <row r="83" spans="1:11" s="383" customFormat="1">
      <c r="A83" s="56"/>
      <c r="B83" s="71"/>
      <c r="C83" s="71"/>
      <c r="D83" s="363" t="s">
        <v>21</v>
      </c>
      <c r="E83" s="265">
        <f t="shared" ref="E83:K83" si="16">SUM(E79:E82)</f>
        <v>0</v>
      </c>
      <c r="F83" s="265">
        <f t="shared" si="16"/>
        <v>0</v>
      </c>
      <c r="G83" s="381">
        <f t="shared" ref="G83" si="17">SUM(G79:G82)</f>
        <v>5807878.6100000003</v>
      </c>
      <c r="H83" s="381">
        <f>SUM(H79:H82)</f>
        <v>2279000</v>
      </c>
      <c r="I83" s="265">
        <f t="shared" ref="I83" si="18">SUM(I79:I82)</f>
        <v>2020000</v>
      </c>
      <c r="J83" s="323">
        <f t="shared" si="15"/>
        <v>-100</v>
      </c>
      <c r="K83" s="265">
        <f t="shared" si="16"/>
        <v>0</v>
      </c>
    </row>
    <row r="84" spans="1:11">
      <c r="A84" s="60"/>
      <c r="B84" s="57"/>
      <c r="C84" s="57"/>
      <c r="D84" s="363" t="s">
        <v>234</v>
      </c>
      <c r="E84" s="265">
        <f>+E78+E83</f>
        <v>0</v>
      </c>
      <c r="F84" s="265">
        <f>+F78+F83</f>
        <v>0</v>
      </c>
      <c r="G84" s="381">
        <f>+G78+G83</f>
        <v>5942195.5100000007</v>
      </c>
      <c r="H84" s="381">
        <f>+H78+H83</f>
        <v>2543741.2000000002</v>
      </c>
      <c r="I84" s="265">
        <f>+I78+I83</f>
        <v>2165500</v>
      </c>
      <c r="J84" s="323">
        <f t="shared" si="15"/>
        <v>-36.037866543523435</v>
      </c>
      <c r="K84" s="265">
        <f>+K78+K83</f>
        <v>1385100</v>
      </c>
    </row>
    <row r="85" spans="1:11" s="383" customFormat="1">
      <c r="A85" s="56"/>
      <c r="B85" s="71" t="s">
        <v>128</v>
      </c>
      <c r="C85" s="71"/>
      <c r="D85" s="363"/>
      <c r="E85" s="265"/>
      <c r="F85" s="114"/>
      <c r="G85" s="114"/>
      <c r="H85" s="384"/>
      <c r="I85" s="114"/>
      <c r="J85" s="323"/>
      <c r="K85" s="114"/>
    </row>
    <row r="86" spans="1:11" s="383" customFormat="1">
      <c r="A86" s="56"/>
      <c r="B86" s="71" t="s">
        <v>242</v>
      </c>
      <c r="C86" s="71"/>
      <c r="D86" s="363"/>
      <c r="E86" s="265"/>
      <c r="F86" s="114"/>
      <c r="G86" s="114"/>
      <c r="H86" s="384"/>
      <c r="I86" s="114"/>
      <c r="J86" s="323"/>
      <c r="K86" s="114"/>
    </row>
    <row r="87" spans="1:11">
      <c r="A87" s="60"/>
      <c r="B87" s="57"/>
      <c r="C87" s="57" t="s">
        <v>272</v>
      </c>
      <c r="D87" s="271"/>
      <c r="E87" s="117" t="s">
        <v>396</v>
      </c>
      <c r="F87" s="117" t="s">
        <v>396</v>
      </c>
      <c r="G87" s="379">
        <v>30000</v>
      </c>
      <c r="H87" s="379">
        <v>30000</v>
      </c>
      <c r="I87" s="117">
        <v>30000</v>
      </c>
      <c r="J87" s="323">
        <f t="shared" si="15"/>
        <v>0</v>
      </c>
      <c r="K87" s="117">
        <v>30000</v>
      </c>
    </row>
    <row r="88" spans="1:11">
      <c r="A88" s="56"/>
      <c r="B88" s="71"/>
      <c r="C88" s="71"/>
      <c r="D88" s="363" t="s">
        <v>22</v>
      </c>
      <c r="E88" s="265">
        <f t="shared" ref="E88:K88" si="19">SUM(E85:E87)</f>
        <v>0</v>
      </c>
      <c r="F88" s="265">
        <f t="shared" si="19"/>
        <v>0</v>
      </c>
      <c r="G88" s="381">
        <f t="shared" ref="G88" si="20">SUM(G85:G87)</f>
        <v>30000</v>
      </c>
      <c r="H88" s="381">
        <f t="shared" si="19"/>
        <v>30000</v>
      </c>
      <c r="I88" s="265">
        <f t="shared" si="19"/>
        <v>30000</v>
      </c>
      <c r="J88" s="323">
        <f t="shared" si="15"/>
        <v>0</v>
      </c>
      <c r="K88" s="265">
        <f t="shared" si="19"/>
        <v>30000</v>
      </c>
    </row>
    <row r="89" spans="1:11" s="383" customFormat="1">
      <c r="A89" s="60"/>
      <c r="B89" s="57"/>
      <c r="C89" s="57"/>
      <c r="D89" s="363" t="s">
        <v>151</v>
      </c>
      <c r="E89" s="265">
        <f>+E88</f>
        <v>0</v>
      </c>
      <c r="F89" s="265">
        <f t="shared" ref="F89:K89" si="21">+F88</f>
        <v>0</v>
      </c>
      <c r="G89" s="381">
        <f t="shared" ref="G89" si="22">+G88</f>
        <v>30000</v>
      </c>
      <c r="H89" s="381">
        <f t="shared" si="21"/>
        <v>30000</v>
      </c>
      <c r="I89" s="265">
        <f t="shared" si="21"/>
        <v>30000</v>
      </c>
      <c r="J89" s="323">
        <f t="shared" si="15"/>
        <v>0</v>
      </c>
      <c r="K89" s="265">
        <f t="shared" si="21"/>
        <v>30000</v>
      </c>
    </row>
    <row r="90" spans="1:11">
      <c r="A90" s="56"/>
      <c r="B90" s="71" t="s">
        <v>127</v>
      </c>
      <c r="C90" s="71"/>
      <c r="D90" s="363"/>
      <c r="E90" s="265"/>
      <c r="F90" s="114"/>
      <c r="G90" s="384"/>
      <c r="H90" s="384"/>
      <c r="I90" s="114"/>
      <c r="J90" s="323"/>
      <c r="K90" s="114"/>
    </row>
    <row r="91" spans="1:11">
      <c r="A91" s="56"/>
      <c r="B91" s="71"/>
      <c r="C91" s="57" t="s">
        <v>354</v>
      </c>
      <c r="D91" s="363"/>
      <c r="E91" s="117" t="s">
        <v>396</v>
      </c>
      <c r="F91" s="117" t="s">
        <v>396</v>
      </c>
      <c r="G91" s="379">
        <v>15000</v>
      </c>
      <c r="H91" s="379">
        <v>15000</v>
      </c>
      <c r="I91" s="117">
        <v>15000</v>
      </c>
      <c r="J91" s="323">
        <f t="shared" si="15"/>
        <v>0</v>
      </c>
      <c r="K91" s="117">
        <v>15000</v>
      </c>
    </row>
    <row r="92" spans="1:11" s="385" customFormat="1">
      <c r="A92" s="60"/>
      <c r="B92" s="57"/>
      <c r="C92" s="57" t="s">
        <v>355</v>
      </c>
      <c r="D92" s="271"/>
      <c r="E92" s="117" t="s">
        <v>396</v>
      </c>
      <c r="F92" s="117" t="s">
        <v>396</v>
      </c>
      <c r="G92" s="379" t="s">
        <v>396</v>
      </c>
      <c r="H92" s="379">
        <v>89000</v>
      </c>
      <c r="I92" s="117">
        <v>0</v>
      </c>
      <c r="J92" s="117" t="s">
        <v>396</v>
      </c>
      <c r="K92" s="117">
        <v>0</v>
      </c>
    </row>
    <row r="93" spans="1:11" s="385" customFormat="1">
      <c r="A93" s="56"/>
      <c r="B93" s="71"/>
      <c r="C93" s="71"/>
      <c r="D93" s="363" t="s">
        <v>405</v>
      </c>
      <c r="E93" s="265">
        <f t="shared" ref="E93:K93" si="23">SUM(E90:E92)</f>
        <v>0</v>
      </c>
      <c r="F93" s="265">
        <f t="shared" si="23"/>
        <v>0</v>
      </c>
      <c r="G93" s="381">
        <f t="shared" ref="G93" si="24">SUM(G90:G92)</f>
        <v>15000</v>
      </c>
      <c r="H93" s="381">
        <f t="shared" si="23"/>
        <v>104000</v>
      </c>
      <c r="I93" s="265">
        <f t="shared" si="23"/>
        <v>15000</v>
      </c>
      <c r="J93" s="323">
        <f t="shared" si="15"/>
        <v>0</v>
      </c>
      <c r="K93" s="265">
        <f t="shared" si="23"/>
        <v>15000</v>
      </c>
    </row>
    <row r="94" spans="1:11" s="385" customFormat="1">
      <c r="A94" s="60"/>
      <c r="B94" s="57"/>
      <c r="C94" s="57"/>
      <c r="D94" s="363" t="s">
        <v>376</v>
      </c>
      <c r="E94" s="265">
        <f>+E93</f>
        <v>0</v>
      </c>
      <c r="F94" s="265">
        <f t="shared" ref="F94:K94" si="25">+F93</f>
        <v>0</v>
      </c>
      <c r="G94" s="381">
        <f t="shared" ref="G94" si="26">+G93</f>
        <v>15000</v>
      </c>
      <c r="H94" s="381">
        <f t="shared" si="25"/>
        <v>104000</v>
      </c>
      <c r="I94" s="265">
        <f t="shared" si="25"/>
        <v>15000</v>
      </c>
      <c r="J94" s="323">
        <f t="shared" si="15"/>
        <v>0</v>
      </c>
      <c r="K94" s="265">
        <f t="shared" si="25"/>
        <v>15000</v>
      </c>
    </row>
    <row r="95" spans="1:11">
      <c r="A95" s="60"/>
      <c r="B95" s="57"/>
      <c r="C95" s="57"/>
      <c r="D95" s="363" t="s">
        <v>237</v>
      </c>
      <c r="E95" s="265">
        <f>+E94+E84+E69+E26</f>
        <v>0</v>
      </c>
      <c r="F95" s="265">
        <f>+F94+F84+F69+F26</f>
        <v>0</v>
      </c>
      <c r="G95" s="391">
        <f>+G94+G84+G69+G26</f>
        <v>11959362.74</v>
      </c>
      <c r="H95" s="381">
        <f>+H94+H84+H69+H26</f>
        <v>12480075.76</v>
      </c>
      <c r="I95" s="265">
        <f>+I94+I89+I84+I69+I26</f>
        <v>11186340</v>
      </c>
      <c r="J95" s="323">
        <f t="shared" si="15"/>
        <v>-6.2969657636009631</v>
      </c>
      <c r="K95" s="265">
        <f>+K94+K89+K84+K69+K26</f>
        <v>10481940</v>
      </c>
    </row>
    <row r="96" spans="1:11">
      <c r="A96" s="257" t="s">
        <v>184</v>
      </c>
      <c r="B96" s="258"/>
      <c r="C96" s="258"/>
      <c r="D96" s="259"/>
      <c r="E96" s="260"/>
      <c r="F96" s="261"/>
      <c r="G96" s="261"/>
      <c r="H96" s="261"/>
      <c r="I96" s="261"/>
      <c r="J96" s="261"/>
      <c r="K96" s="261"/>
    </row>
    <row r="97" spans="1:11">
      <c r="A97" s="272"/>
      <c r="B97" s="273" t="s">
        <v>125</v>
      </c>
      <c r="C97" s="274"/>
      <c r="D97" s="275"/>
      <c r="E97" s="276"/>
      <c r="F97" s="277"/>
      <c r="G97" s="277"/>
      <c r="H97" s="379"/>
      <c r="I97" s="277"/>
      <c r="J97" s="323"/>
      <c r="K97" s="277"/>
    </row>
    <row r="98" spans="1:11">
      <c r="A98" s="272"/>
      <c r="B98" s="273" t="s">
        <v>244</v>
      </c>
      <c r="C98" s="274"/>
      <c r="D98" s="275"/>
      <c r="E98" s="278"/>
      <c r="F98" s="277"/>
      <c r="G98" s="277"/>
      <c r="H98" s="379"/>
      <c r="I98" s="277"/>
      <c r="J98" s="323"/>
      <c r="K98" s="277"/>
    </row>
    <row r="99" spans="1:11">
      <c r="A99" s="272"/>
      <c r="B99" s="274"/>
      <c r="C99" s="274" t="s">
        <v>245</v>
      </c>
      <c r="D99" s="275"/>
      <c r="E99" s="117" t="s">
        <v>396</v>
      </c>
      <c r="F99" s="117" t="s">
        <v>396</v>
      </c>
      <c r="G99" s="379">
        <v>954846.32</v>
      </c>
      <c r="H99" s="379">
        <v>1168908.8700000001</v>
      </c>
      <c r="I99" s="277">
        <v>1800000</v>
      </c>
      <c r="J99" s="323">
        <f t="shared" si="15"/>
        <v>-5.5555555555555554</v>
      </c>
      <c r="K99" s="277">
        <v>1700000</v>
      </c>
    </row>
    <row r="100" spans="1:11">
      <c r="A100" s="272"/>
      <c r="B100" s="274"/>
      <c r="C100" s="274" t="s">
        <v>246</v>
      </c>
      <c r="D100" s="275"/>
      <c r="E100" s="117" t="s">
        <v>396</v>
      </c>
      <c r="F100" s="117" t="s">
        <v>396</v>
      </c>
      <c r="G100" s="379">
        <v>56669.49</v>
      </c>
      <c r="H100" s="379">
        <v>25460</v>
      </c>
      <c r="I100" s="277">
        <v>0</v>
      </c>
      <c r="J100" s="117" t="s">
        <v>396</v>
      </c>
      <c r="K100" s="277">
        <v>6000</v>
      </c>
    </row>
    <row r="101" spans="1:11">
      <c r="A101" s="272"/>
      <c r="B101" s="274"/>
      <c r="C101" s="274" t="s">
        <v>356</v>
      </c>
      <c r="D101" s="275"/>
      <c r="E101" s="117" t="s">
        <v>396</v>
      </c>
      <c r="F101" s="117" t="s">
        <v>396</v>
      </c>
      <c r="G101" s="379">
        <v>0</v>
      </c>
      <c r="H101" s="379">
        <v>42000</v>
      </c>
      <c r="I101" s="277">
        <v>42000</v>
      </c>
      <c r="J101" s="323">
        <f t="shared" si="15"/>
        <v>0</v>
      </c>
      <c r="K101" s="277">
        <v>42000</v>
      </c>
    </row>
    <row r="102" spans="1:11" s="383" customFormat="1">
      <c r="A102" s="272"/>
      <c r="B102" s="274"/>
      <c r="C102" s="274" t="s">
        <v>340</v>
      </c>
      <c r="D102" s="275"/>
      <c r="E102" s="117" t="s">
        <v>396</v>
      </c>
      <c r="F102" s="117" t="s">
        <v>396</v>
      </c>
      <c r="G102" s="379">
        <v>58740</v>
      </c>
      <c r="H102" s="379">
        <v>101115.48</v>
      </c>
      <c r="I102" s="277">
        <v>130000</v>
      </c>
      <c r="J102" s="323">
        <f t="shared" si="15"/>
        <v>232.30769230769232</v>
      </c>
      <c r="K102" s="277">
        <v>432000</v>
      </c>
    </row>
    <row r="103" spans="1:11" s="383" customFormat="1">
      <c r="A103" s="272"/>
      <c r="B103" s="274"/>
      <c r="C103" s="274" t="s">
        <v>248</v>
      </c>
      <c r="D103" s="275"/>
      <c r="E103" s="117" t="s">
        <v>396</v>
      </c>
      <c r="F103" s="117" t="s">
        <v>396</v>
      </c>
      <c r="G103" s="379">
        <v>40260</v>
      </c>
      <c r="H103" s="379">
        <v>69303.87</v>
      </c>
      <c r="I103" s="277">
        <v>90000</v>
      </c>
      <c r="J103" s="323">
        <f t="shared" si="15"/>
        <v>-46.666666666666664</v>
      </c>
      <c r="K103" s="277">
        <v>48000</v>
      </c>
    </row>
    <row r="104" spans="1:11">
      <c r="A104" s="279"/>
      <c r="B104" s="273"/>
      <c r="C104" s="273"/>
      <c r="D104" s="369" t="s">
        <v>249</v>
      </c>
      <c r="E104" s="281">
        <f t="shared" ref="E104:K104" si="27">SUM(E98:E103)</f>
        <v>0</v>
      </c>
      <c r="F104" s="281">
        <f t="shared" si="27"/>
        <v>0</v>
      </c>
      <c r="G104" s="381">
        <f t="shared" ref="G104" si="28">SUM(G98:G103)</f>
        <v>1110515.81</v>
      </c>
      <c r="H104" s="381">
        <f>SUM(H98:H103)</f>
        <v>1406788.2200000002</v>
      </c>
      <c r="I104" s="281">
        <f t="shared" ref="I104" si="29">SUM(I98:I103)</f>
        <v>2062000</v>
      </c>
      <c r="J104" s="323">
        <f t="shared" si="15"/>
        <v>8.0504364694471384</v>
      </c>
      <c r="K104" s="281">
        <f t="shared" si="27"/>
        <v>2228000</v>
      </c>
    </row>
    <row r="105" spans="1:11" s="383" customFormat="1">
      <c r="A105" s="279"/>
      <c r="B105" s="273"/>
      <c r="C105" s="273"/>
      <c r="D105" s="369" t="s">
        <v>235</v>
      </c>
      <c r="E105" s="281">
        <f>+E104</f>
        <v>0</v>
      </c>
      <c r="F105" s="281">
        <f t="shared" ref="F105:K105" si="30">+F104</f>
        <v>0</v>
      </c>
      <c r="G105" s="381">
        <f t="shared" ref="G105" si="31">+G104</f>
        <v>1110515.81</v>
      </c>
      <c r="H105" s="381">
        <f t="shared" si="30"/>
        <v>1406788.2200000002</v>
      </c>
      <c r="I105" s="281">
        <f t="shared" ref="I105" si="32">+I104</f>
        <v>2062000</v>
      </c>
      <c r="J105" s="323">
        <f t="shared" si="15"/>
        <v>8.0504364694471384</v>
      </c>
      <c r="K105" s="281">
        <f t="shared" si="30"/>
        <v>2228000</v>
      </c>
    </row>
    <row r="106" spans="1:11" ht="23.25" customHeight="1">
      <c r="A106" s="272"/>
      <c r="B106" s="273" t="s">
        <v>334</v>
      </c>
      <c r="C106" s="274"/>
      <c r="D106" s="275"/>
      <c r="E106" s="278"/>
      <c r="F106" s="277"/>
      <c r="G106" s="277"/>
      <c r="H106" s="379"/>
      <c r="I106" s="277"/>
      <c r="J106" s="323"/>
      <c r="K106" s="277"/>
    </row>
    <row r="107" spans="1:11">
      <c r="A107" s="279"/>
      <c r="B107" s="273" t="s">
        <v>274</v>
      </c>
      <c r="C107" s="273"/>
      <c r="D107" s="282"/>
      <c r="E107" s="281"/>
      <c r="F107" s="283"/>
      <c r="G107" s="283"/>
      <c r="H107" s="384"/>
      <c r="I107" s="283"/>
      <c r="J107" s="323"/>
      <c r="K107" s="283"/>
    </row>
    <row r="108" spans="1:11">
      <c r="A108" s="272"/>
      <c r="B108" s="274"/>
      <c r="C108" s="669" t="s">
        <v>250</v>
      </c>
      <c r="D108" s="670"/>
      <c r="E108" s="117" t="s">
        <v>396</v>
      </c>
      <c r="F108" s="117" t="s">
        <v>396</v>
      </c>
      <c r="G108" s="379" t="s">
        <v>396</v>
      </c>
      <c r="H108" s="379" t="s">
        <v>396</v>
      </c>
      <c r="I108" s="277">
        <v>100000</v>
      </c>
      <c r="J108" s="323">
        <f t="shared" si="15"/>
        <v>-10</v>
      </c>
      <c r="K108" s="277">
        <v>90000</v>
      </c>
    </row>
    <row r="109" spans="1:11">
      <c r="A109" s="272"/>
      <c r="B109" s="274"/>
      <c r="C109" s="274" t="s">
        <v>20</v>
      </c>
      <c r="D109" s="275"/>
      <c r="E109" s="117" t="s">
        <v>396</v>
      </c>
      <c r="F109" s="117" t="s">
        <v>396</v>
      </c>
      <c r="G109" s="379" t="s">
        <v>396</v>
      </c>
      <c r="H109" s="379" t="s">
        <v>396</v>
      </c>
      <c r="I109" s="277">
        <v>20000</v>
      </c>
      <c r="J109" s="323">
        <f t="shared" si="15"/>
        <v>-50</v>
      </c>
      <c r="K109" s="277">
        <v>10000</v>
      </c>
    </row>
    <row r="110" spans="1:11">
      <c r="A110" s="272"/>
      <c r="B110" s="274"/>
      <c r="C110" s="274" t="s">
        <v>252</v>
      </c>
      <c r="D110" s="275"/>
      <c r="E110" s="117" t="s">
        <v>396</v>
      </c>
      <c r="F110" s="117" t="s">
        <v>396</v>
      </c>
      <c r="G110" s="379">
        <v>70066.67</v>
      </c>
      <c r="H110" s="379">
        <v>71850</v>
      </c>
      <c r="I110" s="277">
        <v>100000</v>
      </c>
      <c r="J110" s="323">
        <f t="shared" si="15"/>
        <v>0</v>
      </c>
      <c r="K110" s="277">
        <v>100000</v>
      </c>
    </row>
    <row r="111" spans="1:11" s="385" customFormat="1" ht="24" customHeight="1">
      <c r="A111" s="272"/>
      <c r="B111" s="274"/>
      <c r="C111" s="274" t="s">
        <v>253</v>
      </c>
      <c r="D111" s="275"/>
      <c r="E111" s="117" t="s">
        <v>396</v>
      </c>
      <c r="F111" s="117" t="s">
        <v>396</v>
      </c>
      <c r="G111" s="379">
        <v>42100</v>
      </c>
      <c r="H111" s="379">
        <v>20704</v>
      </c>
      <c r="I111" s="277">
        <v>40000</v>
      </c>
      <c r="J111" s="323">
        <f t="shared" si="15"/>
        <v>0</v>
      </c>
      <c r="K111" s="277">
        <v>40000</v>
      </c>
    </row>
    <row r="112" spans="1:11" s="383" customFormat="1">
      <c r="A112" s="272"/>
      <c r="B112" s="274"/>
      <c r="C112" s="274" t="s">
        <v>254</v>
      </c>
      <c r="D112" s="275"/>
      <c r="E112" s="117" t="s">
        <v>396</v>
      </c>
      <c r="F112" s="117" t="s">
        <v>396</v>
      </c>
      <c r="G112" s="379">
        <v>53158</v>
      </c>
      <c r="H112" s="379" t="s">
        <v>396</v>
      </c>
      <c r="I112" s="277">
        <v>0</v>
      </c>
      <c r="J112" s="117" t="s">
        <v>396</v>
      </c>
      <c r="K112" s="117">
        <v>0</v>
      </c>
    </row>
    <row r="113" spans="1:11" ht="25.5" customHeight="1">
      <c r="A113" s="272"/>
      <c r="B113" s="274"/>
      <c r="C113" s="274"/>
      <c r="D113" s="369" t="s">
        <v>255</v>
      </c>
      <c r="E113" s="281">
        <f t="shared" ref="E113:K113" si="33">SUM(E107:E112)</f>
        <v>0</v>
      </c>
      <c r="F113" s="281">
        <f t="shared" si="33"/>
        <v>0</v>
      </c>
      <c r="G113" s="381">
        <f t="shared" ref="G113" si="34">SUM(G107:G112)</f>
        <v>165324.66999999998</v>
      </c>
      <c r="H113" s="381">
        <f>SUM(H107:H112)</f>
        <v>92554</v>
      </c>
      <c r="I113" s="281">
        <f t="shared" si="33"/>
        <v>260000</v>
      </c>
      <c r="J113" s="323">
        <f t="shared" si="15"/>
        <v>-7.6923076923076925</v>
      </c>
      <c r="K113" s="281">
        <f t="shared" si="33"/>
        <v>240000</v>
      </c>
    </row>
    <row r="114" spans="1:11">
      <c r="A114" s="279"/>
      <c r="B114" s="273" t="s">
        <v>256</v>
      </c>
      <c r="C114" s="273"/>
      <c r="D114" s="282"/>
      <c r="E114" s="281"/>
      <c r="F114" s="283"/>
      <c r="G114" s="384"/>
      <c r="H114" s="384"/>
      <c r="I114" s="283"/>
      <c r="J114" s="323"/>
      <c r="K114" s="283"/>
    </row>
    <row r="115" spans="1:11">
      <c r="A115" s="279"/>
      <c r="B115" s="273"/>
      <c r="C115" s="274" t="s">
        <v>257</v>
      </c>
      <c r="D115" s="275"/>
      <c r="E115" s="117" t="s">
        <v>396</v>
      </c>
      <c r="F115" s="117" t="s">
        <v>396</v>
      </c>
      <c r="G115" s="379">
        <f>13000+2937+141640</f>
        <v>157577</v>
      </c>
      <c r="H115" s="379">
        <v>180200</v>
      </c>
      <c r="I115" s="277">
        <v>250000</v>
      </c>
      <c r="J115" s="323">
        <f t="shared" si="15"/>
        <v>-80</v>
      </c>
      <c r="K115" s="277">
        <v>50000</v>
      </c>
    </row>
    <row r="116" spans="1:11" s="383" customFormat="1">
      <c r="A116" s="272"/>
      <c r="B116" s="274"/>
      <c r="C116" s="274" t="s">
        <v>166</v>
      </c>
      <c r="D116" s="275"/>
      <c r="E116" s="117" t="s">
        <v>396</v>
      </c>
      <c r="F116" s="117" t="s">
        <v>396</v>
      </c>
      <c r="G116" s="379">
        <v>0</v>
      </c>
      <c r="H116" s="379">
        <v>1655</v>
      </c>
      <c r="I116" s="277">
        <v>20000</v>
      </c>
      <c r="J116" s="323">
        <f t="shared" si="15"/>
        <v>0</v>
      </c>
      <c r="K116" s="277">
        <v>20000</v>
      </c>
    </row>
    <row r="117" spans="1:11" s="383" customFormat="1">
      <c r="A117" s="272"/>
      <c r="B117" s="274"/>
      <c r="C117" s="669" t="s">
        <v>39</v>
      </c>
      <c r="D117" s="670"/>
      <c r="E117" s="278"/>
      <c r="F117" s="277"/>
      <c r="G117" s="379"/>
      <c r="H117" s="379"/>
      <c r="I117" s="277"/>
      <c r="J117" s="323"/>
      <c r="K117" s="277"/>
    </row>
    <row r="118" spans="1:11" s="388" customFormat="1" ht="24" customHeight="1">
      <c r="A118" s="272"/>
      <c r="B118" s="274"/>
      <c r="C118" s="365"/>
      <c r="D118" s="284" t="s">
        <v>341</v>
      </c>
      <c r="E118" s="117" t="s">
        <v>396</v>
      </c>
      <c r="F118" s="117" t="s">
        <v>396</v>
      </c>
      <c r="G118" s="379">
        <v>6920</v>
      </c>
      <c r="H118" s="379">
        <v>15400</v>
      </c>
      <c r="I118" s="277">
        <v>30000</v>
      </c>
      <c r="J118" s="323">
        <f t="shared" si="15"/>
        <v>0</v>
      </c>
      <c r="K118" s="277">
        <v>30000</v>
      </c>
    </row>
    <row r="119" spans="1:11" s="388" customFormat="1">
      <c r="A119" s="272"/>
      <c r="B119" s="274"/>
      <c r="C119" s="274" t="s">
        <v>258</v>
      </c>
      <c r="D119" s="275"/>
      <c r="E119" s="117" t="s">
        <v>396</v>
      </c>
      <c r="F119" s="117" t="s">
        <v>396</v>
      </c>
      <c r="G119" s="379">
        <v>3550</v>
      </c>
      <c r="H119" s="379">
        <v>1000</v>
      </c>
      <c r="I119" s="277">
        <v>30000</v>
      </c>
      <c r="J119" s="323">
        <f t="shared" si="15"/>
        <v>0</v>
      </c>
      <c r="K119" s="277">
        <v>30000</v>
      </c>
    </row>
    <row r="120" spans="1:11" s="388" customFormat="1">
      <c r="A120" s="272"/>
      <c r="B120" s="274"/>
      <c r="C120" s="274"/>
      <c r="D120" s="369" t="s">
        <v>267</v>
      </c>
      <c r="E120" s="281">
        <f>SUM(E114:E118)</f>
        <v>0</v>
      </c>
      <c r="F120" s="281">
        <f>SUM(F114:F118)</f>
        <v>0</v>
      </c>
      <c r="G120" s="381">
        <f>SUM(G114:G118)</f>
        <v>164497</v>
      </c>
      <c r="H120" s="381">
        <f>SUM(H114:H119)</f>
        <v>198255</v>
      </c>
      <c r="I120" s="281">
        <f>SUM(I114:I119)</f>
        <v>330000</v>
      </c>
      <c r="J120" s="323">
        <f t="shared" si="15"/>
        <v>-60.606060606060609</v>
      </c>
      <c r="K120" s="281">
        <f>SUM(K114:K119)</f>
        <v>130000</v>
      </c>
    </row>
    <row r="121" spans="1:11" s="388" customFormat="1">
      <c r="A121" s="279"/>
      <c r="B121" s="273" t="s">
        <v>259</v>
      </c>
      <c r="C121" s="273"/>
      <c r="D121" s="282"/>
      <c r="E121" s="281"/>
      <c r="F121" s="283"/>
      <c r="G121" s="283"/>
      <c r="H121" s="384"/>
      <c r="I121" s="283"/>
      <c r="J121" s="323"/>
      <c r="K121" s="283"/>
    </row>
    <row r="122" spans="1:11" s="388" customFormat="1">
      <c r="A122" s="272"/>
      <c r="B122" s="274"/>
      <c r="C122" s="274" t="s">
        <v>260</v>
      </c>
      <c r="D122" s="275"/>
      <c r="E122" s="117" t="s">
        <v>396</v>
      </c>
      <c r="F122" s="117" t="s">
        <v>396</v>
      </c>
      <c r="G122" s="379">
        <v>58974</v>
      </c>
      <c r="H122" s="379">
        <v>49284.05</v>
      </c>
      <c r="I122" s="277">
        <v>50000</v>
      </c>
      <c r="J122" s="323">
        <f t="shared" si="15"/>
        <v>0</v>
      </c>
      <c r="K122" s="277">
        <v>50000</v>
      </c>
    </row>
    <row r="123" spans="1:11" s="388" customFormat="1">
      <c r="A123" s="272"/>
      <c r="B123" s="274"/>
      <c r="C123" s="274" t="s">
        <v>261</v>
      </c>
      <c r="D123" s="275"/>
      <c r="E123" s="117" t="s">
        <v>396</v>
      </c>
      <c r="F123" s="117" t="s">
        <v>396</v>
      </c>
      <c r="G123" s="379" t="s">
        <v>396</v>
      </c>
      <c r="H123" s="379">
        <v>2120</v>
      </c>
      <c r="I123" s="277">
        <v>0</v>
      </c>
      <c r="J123" s="117" t="s">
        <v>396</v>
      </c>
      <c r="K123" s="277">
        <v>10000</v>
      </c>
    </row>
    <row r="124" spans="1:11" s="388" customFormat="1">
      <c r="A124" s="272"/>
      <c r="B124" s="274"/>
      <c r="C124" s="274" t="s">
        <v>262</v>
      </c>
      <c r="D124" s="275"/>
      <c r="E124" s="117" t="s">
        <v>396</v>
      </c>
      <c r="F124" s="117" t="s">
        <v>396</v>
      </c>
      <c r="G124" s="379" t="s">
        <v>396</v>
      </c>
      <c r="H124" s="379" t="s">
        <v>396</v>
      </c>
      <c r="I124" s="117">
        <v>10000</v>
      </c>
      <c r="J124" s="323">
        <f t="shared" si="15"/>
        <v>0</v>
      </c>
      <c r="K124" s="277">
        <v>10000</v>
      </c>
    </row>
    <row r="125" spans="1:11" s="388" customFormat="1">
      <c r="A125" s="272"/>
      <c r="B125" s="274"/>
      <c r="C125" s="274" t="s">
        <v>263</v>
      </c>
      <c r="D125" s="275"/>
      <c r="E125" s="117" t="s">
        <v>396</v>
      </c>
      <c r="F125" s="117" t="s">
        <v>396</v>
      </c>
      <c r="G125" s="379" t="s">
        <v>396</v>
      </c>
      <c r="H125" s="379" t="s">
        <v>396</v>
      </c>
      <c r="I125" s="277">
        <v>5000</v>
      </c>
      <c r="J125" s="323">
        <f t="shared" si="15"/>
        <v>0</v>
      </c>
      <c r="K125" s="277">
        <f>+'[1]10.1รอ-รจ-บห'!F288</f>
        <v>5000</v>
      </c>
    </row>
    <row r="126" spans="1:11" s="389" customFormat="1">
      <c r="A126" s="272"/>
      <c r="B126" s="274"/>
      <c r="C126" s="274" t="s">
        <v>264</v>
      </c>
      <c r="D126" s="275"/>
      <c r="E126" s="117" t="s">
        <v>396</v>
      </c>
      <c r="F126" s="117" t="s">
        <v>396</v>
      </c>
      <c r="G126" s="379">
        <f>120+100</f>
        <v>220</v>
      </c>
      <c r="H126" s="379">
        <v>200</v>
      </c>
      <c r="I126" s="277">
        <v>10000</v>
      </c>
      <c r="J126" s="323">
        <f t="shared" si="15"/>
        <v>0</v>
      </c>
      <c r="K126" s="277">
        <v>10000</v>
      </c>
    </row>
    <row r="127" spans="1:11" s="389" customFormat="1">
      <c r="A127" s="272"/>
      <c r="B127" s="274"/>
      <c r="C127" s="274" t="s">
        <v>266</v>
      </c>
      <c r="D127" s="275"/>
      <c r="E127" s="117" t="s">
        <v>396</v>
      </c>
      <c r="F127" s="117" t="s">
        <v>396</v>
      </c>
      <c r="G127" s="379">
        <v>11930</v>
      </c>
      <c r="H127" s="379">
        <v>21500</v>
      </c>
      <c r="I127" s="277">
        <v>40000</v>
      </c>
      <c r="J127" s="323">
        <f t="shared" si="15"/>
        <v>50</v>
      </c>
      <c r="K127" s="277">
        <v>60000</v>
      </c>
    </row>
    <row r="128" spans="1:11" s="389" customFormat="1">
      <c r="A128" s="272"/>
      <c r="B128" s="274"/>
      <c r="C128" s="274"/>
      <c r="D128" s="369" t="s">
        <v>268</v>
      </c>
      <c r="E128" s="281">
        <f>SUM(E121:E127)</f>
        <v>0</v>
      </c>
      <c r="F128" s="281">
        <f>SUM(F121:F127)</f>
        <v>0</v>
      </c>
      <c r="G128" s="381">
        <f>SUM(G121:G127)</f>
        <v>71124</v>
      </c>
      <c r="H128" s="381">
        <f>SUM(H121:H127)</f>
        <v>73104.05</v>
      </c>
      <c r="I128" s="281">
        <f>SUM(I121:I127)</f>
        <v>115000</v>
      </c>
      <c r="J128" s="323">
        <f t="shared" si="15"/>
        <v>26.086956521739129</v>
      </c>
      <c r="K128" s="281">
        <f>SUM(K121:K127)</f>
        <v>145000</v>
      </c>
    </row>
    <row r="129" spans="1:11" s="388" customFormat="1" ht="24" customHeight="1">
      <c r="A129" s="279"/>
      <c r="B129" s="273" t="s">
        <v>276</v>
      </c>
      <c r="C129" s="273"/>
      <c r="D129" s="282"/>
      <c r="E129" s="281"/>
      <c r="F129" s="283"/>
      <c r="G129" s="384"/>
      <c r="H129" s="384"/>
      <c r="I129" s="283"/>
      <c r="J129" s="323"/>
      <c r="K129" s="283"/>
    </row>
    <row r="130" spans="1:11" s="388" customFormat="1">
      <c r="A130" s="272"/>
      <c r="B130" s="274"/>
      <c r="C130" s="274" t="s">
        <v>270</v>
      </c>
      <c r="D130" s="275"/>
      <c r="E130" s="117" t="s">
        <v>396</v>
      </c>
      <c r="F130" s="117" t="s">
        <v>396</v>
      </c>
      <c r="G130" s="379">
        <v>5582</v>
      </c>
      <c r="H130" s="379">
        <v>10200</v>
      </c>
      <c r="I130" s="277">
        <v>20000</v>
      </c>
      <c r="J130" s="323">
        <f t="shared" si="15"/>
        <v>0</v>
      </c>
      <c r="K130" s="277">
        <f>+'[1]10.1รอ-รจ-บห'!F298</f>
        <v>20000</v>
      </c>
    </row>
    <row r="131" spans="1:11" s="388" customFormat="1">
      <c r="A131" s="272"/>
      <c r="B131" s="274"/>
      <c r="C131" s="274"/>
      <c r="D131" s="369" t="s">
        <v>271</v>
      </c>
      <c r="E131" s="281">
        <f t="shared" ref="E131:K131" si="35">SUM(E129:E130)</f>
        <v>0</v>
      </c>
      <c r="F131" s="281">
        <f t="shared" si="35"/>
        <v>0</v>
      </c>
      <c r="G131" s="381">
        <f t="shared" ref="G131" si="36">SUM(G129:G130)</f>
        <v>5582</v>
      </c>
      <c r="H131" s="381">
        <f t="shared" si="35"/>
        <v>10200</v>
      </c>
      <c r="I131" s="281">
        <f t="shared" si="35"/>
        <v>20000</v>
      </c>
      <c r="J131" s="323">
        <f t="shared" si="15"/>
        <v>0</v>
      </c>
      <c r="K131" s="281">
        <f t="shared" si="35"/>
        <v>20000</v>
      </c>
    </row>
    <row r="132" spans="1:11" s="388" customFormat="1">
      <c r="A132" s="272"/>
      <c r="B132" s="274"/>
      <c r="C132" s="274"/>
      <c r="D132" s="369" t="s">
        <v>358</v>
      </c>
      <c r="E132" s="281">
        <f>+E113+E120+E128+E131</f>
        <v>0</v>
      </c>
      <c r="F132" s="281">
        <f>+F113+F120+F128+F131</f>
        <v>0</v>
      </c>
      <c r="G132" s="381">
        <f>+G113+G120+G128+G131</f>
        <v>406527.67</v>
      </c>
      <c r="H132" s="381">
        <f>+H113+H120+H128+H131</f>
        <v>374113.05</v>
      </c>
      <c r="I132" s="281">
        <f>+I113+I120+I128+I131</f>
        <v>725000</v>
      </c>
      <c r="J132" s="323">
        <f t="shared" si="15"/>
        <v>-26.206896551724139</v>
      </c>
      <c r="K132" s="281">
        <f>+K113+K120+K128+K131</f>
        <v>535000</v>
      </c>
    </row>
    <row r="133" spans="1:11" s="388" customFormat="1">
      <c r="A133" s="272"/>
      <c r="B133" s="273" t="s">
        <v>126</v>
      </c>
      <c r="C133" s="274"/>
      <c r="D133" s="275"/>
      <c r="E133" s="278"/>
      <c r="F133" s="277"/>
      <c r="G133" s="277"/>
      <c r="H133" s="379"/>
      <c r="I133" s="277"/>
      <c r="J133" s="323"/>
      <c r="K133" s="277"/>
    </row>
    <row r="134" spans="1:11" s="388" customFormat="1">
      <c r="A134" s="272"/>
      <c r="B134" s="273" t="s">
        <v>232</v>
      </c>
      <c r="C134" s="390"/>
      <c r="D134" s="369"/>
      <c r="E134" s="281"/>
      <c r="F134" s="277"/>
      <c r="G134" s="277"/>
      <c r="H134" s="379"/>
      <c r="I134" s="117"/>
      <c r="J134" s="323"/>
      <c r="K134" s="277"/>
    </row>
    <row r="135" spans="1:11" s="389" customFormat="1">
      <c r="A135" s="272"/>
      <c r="B135" s="273"/>
      <c r="C135" s="390" t="s">
        <v>425</v>
      </c>
      <c r="D135" s="369"/>
      <c r="E135" s="281"/>
      <c r="F135" s="277"/>
      <c r="G135" s="379">
        <v>7500</v>
      </c>
      <c r="H135" s="117">
        <v>0</v>
      </c>
      <c r="I135" s="117">
        <v>0</v>
      </c>
      <c r="J135" s="117" t="s">
        <v>396</v>
      </c>
      <c r="K135" s="277">
        <v>0</v>
      </c>
    </row>
    <row r="136" spans="1:11" s="388" customFormat="1">
      <c r="A136" s="272"/>
      <c r="B136" s="273"/>
      <c r="C136" s="274" t="str">
        <f>+'[1]10.1รอ-รจ-บห'!C305</f>
        <v xml:space="preserve">ครุภัณฑ์คอมพิวเตอร์ </v>
      </c>
      <c r="D136" s="275"/>
      <c r="E136" s="117" t="s">
        <v>396</v>
      </c>
      <c r="F136" s="117" t="s">
        <v>396</v>
      </c>
      <c r="G136" s="379">
        <v>0</v>
      </c>
      <c r="H136" s="379">
        <v>69890</v>
      </c>
      <c r="I136" s="277">
        <v>0</v>
      </c>
      <c r="J136" s="117" t="s">
        <v>396</v>
      </c>
      <c r="K136" s="277">
        <v>52800</v>
      </c>
    </row>
    <row r="137" spans="1:11" s="388" customFormat="1" ht="23.25" customHeight="1">
      <c r="A137" s="272"/>
      <c r="B137" s="273"/>
      <c r="C137" s="274" t="s">
        <v>357</v>
      </c>
      <c r="D137" s="226"/>
      <c r="E137" s="117" t="s">
        <v>396</v>
      </c>
      <c r="F137" s="117" t="s">
        <v>396</v>
      </c>
      <c r="G137" s="379" t="s">
        <v>396</v>
      </c>
      <c r="H137" s="379">
        <v>10000</v>
      </c>
      <c r="I137" s="277">
        <v>0</v>
      </c>
      <c r="J137" s="117" t="s">
        <v>396</v>
      </c>
      <c r="K137" s="277">
        <v>0</v>
      </c>
    </row>
    <row r="138" spans="1:11" s="388" customFormat="1" ht="24.75" customHeight="1">
      <c r="A138" s="272"/>
      <c r="B138" s="286"/>
      <c r="C138" s="274" t="s">
        <v>79</v>
      </c>
      <c r="D138" s="275"/>
      <c r="E138" s="117" t="s">
        <v>396</v>
      </c>
      <c r="F138" s="117" t="s">
        <v>396</v>
      </c>
      <c r="G138" s="379" t="s">
        <v>396</v>
      </c>
      <c r="H138" s="379" t="s">
        <v>396</v>
      </c>
      <c r="I138" s="277">
        <v>0</v>
      </c>
      <c r="J138" s="117" t="s">
        <v>396</v>
      </c>
      <c r="K138" s="277">
        <v>0</v>
      </c>
    </row>
    <row r="139" spans="1:11" s="388" customFormat="1">
      <c r="A139" s="272"/>
      <c r="B139" s="274"/>
      <c r="C139" s="274"/>
      <c r="D139" s="369" t="s">
        <v>233</v>
      </c>
      <c r="E139" s="281">
        <f t="shared" ref="E139:K139" si="37">SUM(E134:E138)</f>
        <v>0</v>
      </c>
      <c r="F139" s="281">
        <f t="shared" si="37"/>
        <v>0</v>
      </c>
      <c r="G139" s="381">
        <f t="shared" ref="G139" si="38">SUM(G134:G138)</f>
        <v>7500</v>
      </c>
      <c r="H139" s="381">
        <f>SUM(H134:H138)</f>
        <v>79890</v>
      </c>
      <c r="I139" s="281">
        <f t="shared" si="37"/>
        <v>0</v>
      </c>
      <c r="J139" s="117" t="s">
        <v>396</v>
      </c>
      <c r="K139" s="281">
        <f t="shared" si="37"/>
        <v>52800</v>
      </c>
    </row>
    <row r="140" spans="1:11" s="388" customFormat="1">
      <c r="A140" s="272"/>
      <c r="B140" s="274"/>
      <c r="C140" s="274"/>
      <c r="D140" s="369" t="s">
        <v>234</v>
      </c>
      <c r="E140" s="281">
        <f>+E139</f>
        <v>0</v>
      </c>
      <c r="F140" s="281">
        <f t="shared" ref="F140:K140" si="39">+F139</f>
        <v>0</v>
      </c>
      <c r="G140" s="381">
        <f t="shared" ref="G140" si="40">+G139</f>
        <v>7500</v>
      </c>
      <c r="H140" s="381">
        <f t="shared" si="39"/>
        <v>79890</v>
      </c>
      <c r="I140" s="281">
        <f t="shared" si="39"/>
        <v>0</v>
      </c>
      <c r="J140" s="117" t="s">
        <v>396</v>
      </c>
      <c r="K140" s="281">
        <f t="shared" si="39"/>
        <v>52800</v>
      </c>
    </row>
    <row r="141" spans="1:11" s="388" customFormat="1">
      <c r="A141" s="272"/>
      <c r="B141" s="274"/>
      <c r="C141" s="274"/>
      <c r="D141" s="369" t="s">
        <v>116</v>
      </c>
      <c r="E141" s="281">
        <f>+E105+E132+E140</f>
        <v>0</v>
      </c>
      <c r="F141" s="281">
        <f>+F105+F132+F140</f>
        <v>0</v>
      </c>
      <c r="G141" s="381">
        <f>+G105+G132+G140</f>
        <v>1524543.48</v>
      </c>
      <c r="H141" s="381">
        <f>+H105+H132+H140</f>
        <v>1860791.2700000003</v>
      </c>
      <c r="I141" s="281">
        <f>+I105+I132+I140</f>
        <v>2787000</v>
      </c>
      <c r="J141" s="323">
        <f t="shared" si="15"/>
        <v>1.0333692142088267</v>
      </c>
      <c r="K141" s="281">
        <f>+K105+K132+K140</f>
        <v>2815800</v>
      </c>
    </row>
    <row r="142" spans="1:11" s="388" customFormat="1">
      <c r="A142" s="60"/>
      <c r="B142" s="57"/>
      <c r="C142" s="57"/>
      <c r="D142" s="363" t="s">
        <v>118</v>
      </c>
      <c r="E142" s="281">
        <f>+E106+E133+E141</f>
        <v>0</v>
      </c>
      <c r="F142" s="281">
        <f>+F106+F133+F141</f>
        <v>0</v>
      </c>
      <c r="G142" s="391">
        <f>+G141+G95</f>
        <v>13483906.220000001</v>
      </c>
      <c r="H142" s="391">
        <f>+H141+H95</f>
        <v>14340867.029999999</v>
      </c>
      <c r="I142" s="281">
        <f>+I95+I141</f>
        <v>13973340</v>
      </c>
      <c r="J142" s="323">
        <f t="shared" si="15"/>
        <v>-4.8349213573848484</v>
      </c>
      <c r="K142" s="265">
        <f>+K141+K95</f>
        <v>13297740</v>
      </c>
    </row>
    <row r="143" spans="1:11" s="389" customFormat="1">
      <c r="A143" s="253" t="s">
        <v>0</v>
      </c>
      <c r="B143" s="254"/>
      <c r="C143" s="254"/>
      <c r="D143" s="255"/>
      <c r="E143" s="256"/>
      <c r="F143" s="287"/>
      <c r="G143" s="287"/>
      <c r="H143" s="287"/>
      <c r="I143" s="287"/>
      <c r="J143" s="287"/>
      <c r="K143" s="287"/>
    </row>
    <row r="144" spans="1:11" s="388" customFormat="1">
      <c r="A144" s="257" t="s">
        <v>55</v>
      </c>
      <c r="B144" s="258"/>
      <c r="C144" s="258"/>
      <c r="D144" s="259"/>
      <c r="E144" s="260"/>
      <c r="F144" s="261"/>
      <c r="G144" s="261"/>
      <c r="H144" s="261"/>
      <c r="I144" s="261"/>
      <c r="J144" s="261"/>
      <c r="K144" s="261"/>
    </row>
    <row r="145" spans="1:11" s="388" customFormat="1">
      <c r="A145" s="60"/>
      <c r="B145" s="71" t="s">
        <v>125</v>
      </c>
      <c r="C145" s="57"/>
      <c r="D145" s="364"/>
      <c r="E145" s="263"/>
      <c r="F145" s="117"/>
      <c r="G145" s="117"/>
      <c r="H145" s="379"/>
      <c r="I145" s="117"/>
      <c r="J145" s="323"/>
      <c r="K145" s="117"/>
    </row>
    <row r="146" spans="1:11" s="388" customFormat="1">
      <c r="A146" s="60"/>
      <c r="B146" s="71" t="s">
        <v>244</v>
      </c>
      <c r="C146" s="57"/>
      <c r="D146" s="364"/>
      <c r="E146" s="264"/>
      <c r="F146" s="117"/>
      <c r="G146" s="117"/>
      <c r="H146" s="379"/>
      <c r="I146" s="117"/>
      <c r="J146" s="323"/>
      <c r="K146" s="117"/>
    </row>
    <row r="147" spans="1:11" s="388" customFormat="1">
      <c r="A147" s="60"/>
      <c r="B147" s="57"/>
      <c r="C147" s="57" t="s">
        <v>245</v>
      </c>
      <c r="D147" s="364"/>
      <c r="E147" s="117" t="s">
        <v>396</v>
      </c>
      <c r="F147" s="117" t="s">
        <v>396</v>
      </c>
      <c r="G147" s="379">
        <v>232470.97</v>
      </c>
      <c r="H147" s="379">
        <v>251460</v>
      </c>
      <c r="I147" s="117">
        <v>280000</v>
      </c>
      <c r="J147" s="323">
        <f t="shared" ref="J147:J206" si="41">(K147-I147)*100/I147</f>
        <v>-10.714285714285714</v>
      </c>
      <c r="K147" s="117">
        <v>250000</v>
      </c>
    </row>
    <row r="148" spans="1:11" s="388" customFormat="1">
      <c r="A148" s="60"/>
      <c r="B148" s="57"/>
      <c r="C148" s="57" t="s">
        <v>246</v>
      </c>
      <c r="D148" s="364"/>
      <c r="E148" s="117" t="s">
        <v>396</v>
      </c>
      <c r="F148" s="117" t="s">
        <v>396</v>
      </c>
      <c r="G148" s="379">
        <v>3622.84</v>
      </c>
      <c r="H148" s="379">
        <v>0</v>
      </c>
      <c r="I148" s="117">
        <v>0</v>
      </c>
      <c r="J148" s="117" t="s">
        <v>396</v>
      </c>
      <c r="K148" s="117">
        <v>0</v>
      </c>
    </row>
    <row r="149" spans="1:11" s="389" customFormat="1">
      <c r="A149" s="60"/>
      <c r="B149" s="57"/>
      <c r="C149" s="57" t="s">
        <v>18</v>
      </c>
      <c r="D149" s="364"/>
      <c r="E149" s="117" t="s">
        <v>396</v>
      </c>
      <c r="F149" s="117" t="s">
        <v>396</v>
      </c>
      <c r="G149" s="379">
        <v>359100</v>
      </c>
      <c r="H149" s="379">
        <v>367320</v>
      </c>
      <c r="I149" s="117">
        <v>420000</v>
      </c>
      <c r="J149" s="323">
        <f t="shared" si="41"/>
        <v>7.1428571428571432</v>
      </c>
      <c r="K149" s="117">
        <v>450000</v>
      </c>
    </row>
    <row r="150" spans="1:11" s="389" customFormat="1">
      <c r="A150" s="60"/>
      <c r="B150" s="57"/>
      <c r="C150" s="57" t="s">
        <v>398</v>
      </c>
      <c r="D150" s="364"/>
      <c r="E150" s="117" t="s">
        <v>396</v>
      </c>
      <c r="F150" s="117" t="s">
        <v>396</v>
      </c>
      <c r="G150" s="379">
        <v>3846</v>
      </c>
      <c r="H150" s="379">
        <v>3840</v>
      </c>
      <c r="I150" s="117">
        <v>8000</v>
      </c>
      <c r="J150" s="323">
        <f t="shared" si="41"/>
        <v>-100</v>
      </c>
      <c r="K150" s="117">
        <v>0</v>
      </c>
    </row>
    <row r="151" spans="1:11" s="389" customFormat="1">
      <c r="A151" s="60"/>
      <c r="B151" s="57"/>
      <c r="C151" s="274" t="s">
        <v>340</v>
      </c>
      <c r="D151" s="364"/>
      <c r="E151" s="117"/>
      <c r="F151" s="117"/>
      <c r="G151" s="379">
        <v>0</v>
      </c>
      <c r="H151" s="379">
        <v>37035.480000000003</v>
      </c>
      <c r="I151" s="117">
        <v>65000</v>
      </c>
      <c r="J151" s="117" t="s">
        <v>396</v>
      </c>
      <c r="K151" s="117">
        <v>108000</v>
      </c>
    </row>
    <row r="152" spans="1:11" s="388" customFormat="1">
      <c r="A152" s="60"/>
      <c r="B152" s="57"/>
      <c r="C152" s="274" t="s">
        <v>248</v>
      </c>
      <c r="D152" s="364"/>
      <c r="E152" s="117"/>
      <c r="F152" s="117"/>
      <c r="G152" s="379">
        <v>0</v>
      </c>
      <c r="H152" s="379">
        <v>25383.87</v>
      </c>
      <c r="I152" s="117">
        <v>45000</v>
      </c>
      <c r="J152" s="117" t="s">
        <v>396</v>
      </c>
      <c r="K152" s="117">
        <v>12000</v>
      </c>
    </row>
    <row r="153" spans="1:11" s="388" customFormat="1">
      <c r="A153" s="56"/>
      <c r="B153" s="71"/>
      <c r="C153" s="71"/>
      <c r="D153" s="363" t="s">
        <v>249</v>
      </c>
      <c r="E153" s="265">
        <f t="shared" ref="E153:F153" si="42">SUM(E146:E150)</f>
        <v>0</v>
      </c>
      <c r="F153" s="265">
        <f t="shared" si="42"/>
        <v>0</v>
      </c>
      <c r="G153" s="381">
        <f>SUM(G146:G152)</f>
        <v>599039.81000000006</v>
      </c>
      <c r="H153" s="381">
        <f>SUM(H146:H152)</f>
        <v>685039.35</v>
      </c>
      <c r="I153" s="265">
        <f>SUM(I146:I152)</f>
        <v>818000</v>
      </c>
      <c r="J153" s="323">
        <f t="shared" si="41"/>
        <v>0.24449877750611246</v>
      </c>
      <c r="K153" s="265">
        <f>SUM(K146:K152)</f>
        <v>820000</v>
      </c>
    </row>
    <row r="154" spans="1:11" s="388" customFormat="1">
      <c r="A154" s="56"/>
      <c r="B154" s="71"/>
      <c r="C154" s="71"/>
      <c r="D154" s="363" t="s">
        <v>235</v>
      </c>
      <c r="E154" s="265">
        <f t="shared" ref="E154:K154" si="43">+E153</f>
        <v>0</v>
      </c>
      <c r="F154" s="265">
        <f t="shared" si="43"/>
        <v>0</v>
      </c>
      <c r="G154" s="381">
        <f t="shared" ref="G154" si="44">+G153</f>
        <v>599039.81000000006</v>
      </c>
      <c r="H154" s="381">
        <f t="shared" si="43"/>
        <v>685039.35</v>
      </c>
      <c r="I154" s="265">
        <f t="shared" si="43"/>
        <v>818000</v>
      </c>
      <c r="J154" s="323">
        <f t="shared" si="41"/>
        <v>0.24449877750611246</v>
      </c>
      <c r="K154" s="265">
        <f t="shared" si="43"/>
        <v>820000</v>
      </c>
    </row>
    <row r="155" spans="1:11" s="392" customFormat="1">
      <c r="A155" s="60"/>
      <c r="B155" s="273" t="s">
        <v>334</v>
      </c>
      <c r="C155" s="57"/>
      <c r="D155" s="364"/>
      <c r="E155" s="264"/>
      <c r="F155" s="117"/>
      <c r="G155" s="117"/>
      <c r="H155" s="379"/>
      <c r="I155" s="117"/>
      <c r="J155" s="323"/>
      <c r="K155" s="117"/>
    </row>
    <row r="156" spans="1:11" s="392" customFormat="1">
      <c r="A156" s="56"/>
      <c r="B156" s="71" t="s">
        <v>274</v>
      </c>
      <c r="C156" s="71"/>
      <c r="D156" s="266"/>
      <c r="E156" s="265"/>
      <c r="F156" s="114"/>
      <c r="G156" s="114"/>
      <c r="H156" s="384"/>
      <c r="I156" s="114"/>
      <c r="J156" s="323"/>
      <c r="K156" s="114"/>
    </row>
    <row r="157" spans="1:11" s="392" customFormat="1">
      <c r="A157" s="60"/>
      <c r="B157" s="57"/>
      <c r="C157" s="671" t="s">
        <v>252</v>
      </c>
      <c r="D157" s="672"/>
      <c r="E157" s="117" t="s">
        <v>396</v>
      </c>
      <c r="F157" s="117" t="s">
        <v>396</v>
      </c>
      <c r="G157" s="379" t="s">
        <v>396</v>
      </c>
      <c r="H157" s="379" t="s">
        <v>396</v>
      </c>
      <c r="I157" s="117">
        <v>0</v>
      </c>
      <c r="J157" s="117" t="s">
        <v>396</v>
      </c>
      <c r="K157" s="117">
        <v>0</v>
      </c>
    </row>
    <row r="158" spans="1:11" s="388" customFormat="1">
      <c r="A158" s="60"/>
      <c r="B158" s="57"/>
      <c r="C158" s="671" t="s">
        <v>254</v>
      </c>
      <c r="D158" s="672"/>
      <c r="E158" s="117" t="s">
        <v>396</v>
      </c>
      <c r="F158" s="117" t="s">
        <v>396</v>
      </c>
      <c r="G158" s="379">
        <v>531719.75</v>
      </c>
      <c r="H158" s="379" t="s">
        <v>396</v>
      </c>
      <c r="I158" s="117">
        <v>0</v>
      </c>
      <c r="J158" s="117" t="s">
        <v>396</v>
      </c>
      <c r="K158" s="117">
        <v>0</v>
      </c>
    </row>
    <row r="159" spans="1:11" s="388" customFormat="1">
      <c r="A159" s="60"/>
      <c r="B159" s="57"/>
      <c r="C159" s="57"/>
      <c r="D159" s="363" t="s">
        <v>255</v>
      </c>
      <c r="E159" s="265">
        <f t="shared" ref="E159:K159" si="45">SUM(E156:E158)</f>
        <v>0</v>
      </c>
      <c r="F159" s="265">
        <f t="shared" si="45"/>
        <v>0</v>
      </c>
      <c r="G159" s="381">
        <f t="shared" ref="G159" si="46">SUM(G156:G158)</f>
        <v>531719.75</v>
      </c>
      <c r="H159" s="381">
        <f t="shared" si="45"/>
        <v>0</v>
      </c>
      <c r="I159" s="117">
        <v>0</v>
      </c>
      <c r="J159" s="117" t="s">
        <v>396</v>
      </c>
      <c r="K159" s="265">
        <f t="shared" si="45"/>
        <v>0</v>
      </c>
    </row>
    <row r="160" spans="1:11" s="388" customFormat="1">
      <c r="A160" s="279"/>
      <c r="B160" s="273" t="s">
        <v>256</v>
      </c>
      <c r="C160" s="273"/>
      <c r="D160" s="282"/>
      <c r="E160" s="281"/>
      <c r="F160" s="283"/>
      <c r="G160" s="384"/>
      <c r="H160" s="384"/>
      <c r="I160" s="283"/>
      <c r="J160" s="323"/>
      <c r="K160" s="283"/>
    </row>
    <row r="161" spans="1:11" s="388" customFormat="1">
      <c r="A161" s="272"/>
      <c r="B161" s="274"/>
      <c r="C161" s="274" t="s">
        <v>257</v>
      </c>
      <c r="D161" s="275"/>
      <c r="E161" s="117" t="s">
        <v>396</v>
      </c>
      <c r="F161" s="117" t="s">
        <v>396</v>
      </c>
      <c r="G161" s="379">
        <v>341536</v>
      </c>
      <c r="H161" s="379">
        <v>299100</v>
      </c>
      <c r="I161" s="277">
        <v>360000</v>
      </c>
      <c r="J161" s="323">
        <f t="shared" si="41"/>
        <v>-16.666666666666668</v>
      </c>
      <c r="K161" s="277">
        <v>300000</v>
      </c>
    </row>
    <row r="162" spans="1:11" s="388" customFormat="1">
      <c r="A162" s="272"/>
      <c r="B162" s="274"/>
      <c r="C162" s="669" t="s">
        <v>39</v>
      </c>
      <c r="D162" s="670"/>
      <c r="E162" s="278"/>
      <c r="F162" s="277"/>
      <c r="G162" s="379"/>
      <c r="H162" s="379"/>
      <c r="I162" s="277"/>
      <c r="J162" s="323"/>
      <c r="K162" s="277"/>
    </row>
    <row r="163" spans="1:11" s="388" customFormat="1">
      <c r="A163" s="60"/>
      <c r="B163" s="57"/>
      <c r="C163" s="57"/>
      <c r="D163" s="268" t="s">
        <v>341</v>
      </c>
      <c r="E163" s="117" t="s">
        <v>396</v>
      </c>
      <c r="F163" s="117" t="s">
        <v>396</v>
      </c>
      <c r="G163" s="379" t="s">
        <v>396</v>
      </c>
      <c r="H163" s="379" t="s">
        <v>396</v>
      </c>
      <c r="I163" s="277">
        <v>5000</v>
      </c>
      <c r="J163" s="323">
        <f t="shared" si="41"/>
        <v>0</v>
      </c>
      <c r="K163" s="277">
        <v>5000</v>
      </c>
    </row>
    <row r="164" spans="1:11" s="388" customFormat="1">
      <c r="A164" s="60"/>
      <c r="B164" s="57"/>
      <c r="C164" s="274" t="s">
        <v>258</v>
      </c>
      <c r="D164" s="275"/>
      <c r="E164" s="117" t="s">
        <v>396</v>
      </c>
      <c r="F164" s="117" t="s">
        <v>396</v>
      </c>
      <c r="G164" s="379">
        <v>19847.5</v>
      </c>
      <c r="H164" s="379">
        <v>12176.5</v>
      </c>
      <c r="I164" s="117">
        <v>0</v>
      </c>
      <c r="J164" s="117" t="s">
        <v>396</v>
      </c>
      <c r="K164" s="117">
        <v>0</v>
      </c>
    </row>
    <row r="165" spans="1:11" s="389" customFormat="1">
      <c r="A165" s="272"/>
      <c r="B165" s="274"/>
      <c r="C165" s="274"/>
      <c r="D165" s="369" t="s">
        <v>267</v>
      </c>
      <c r="E165" s="281">
        <f t="shared" ref="E165:K165" si="47">SUM(E160:E164)</f>
        <v>0</v>
      </c>
      <c r="F165" s="281">
        <f t="shared" si="47"/>
        <v>0</v>
      </c>
      <c r="G165" s="381">
        <f t="shared" ref="G165" si="48">SUM(G160:G164)</f>
        <v>361383.5</v>
      </c>
      <c r="H165" s="381">
        <f>SUM(H160:H164)</f>
        <v>311276.5</v>
      </c>
      <c r="I165" s="281">
        <f t="shared" si="47"/>
        <v>365000</v>
      </c>
      <c r="J165" s="323">
        <f t="shared" si="41"/>
        <v>-16.438356164383563</v>
      </c>
      <c r="K165" s="281">
        <f t="shared" si="47"/>
        <v>305000</v>
      </c>
    </row>
    <row r="166" spans="1:11" s="388" customFormat="1">
      <c r="A166" s="56"/>
      <c r="B166" s="71" t="s">
        <v>259</v>
      </c>
      <c r="C166" s="71"/>
      <c r="D166" s="266"/>
      <c r="E166" s="265"/>
      <c r="F166" s="114"/>
      <c r="G166" s="114"/>
      <c r="H166" s="384"/>
      <c r="I166" s="114"/>
      <c r="J166" s="323"/>
      <c r="K166" s="114"/>
    </row>
    <row r="167" spans="1:11" s="388" customFormat="1">
      <c r="A167" s="60"/>
      <c r="B167" s="57"/>
      <c r="C167" s="57" t="s">
        <v>260</v>
      </c>
      <c r="D167" s="364"/>
      <c r="E167" s="117" t="s">
        <v>396</v>
      </c>
      <c r="F167" s="117" t="s">
        <v>396</v>
      </c>
      <c r="G167" s="379">
        <v>3970</v>
      </c>
      <c r="H167" s="379">
        <v>18866</v>
      </c>
      <c r="I167" s="117">
        <v>20000</v>
      </c>
      <c r="J167" s="323">
        <f t="shared" si="41"/>
        <v>0</v>
      </c>
      <c r="K167" s="117">
        <v>20000</v>
      </c>
    </row>
    <row r="168" spans="1:11" s="389" customFormat="1">
      <c r="A168" s="60"/>
      <c r="B168" s="57"/>
      <c r="C168" s="57"/>
      <c r="D168" s="363" t="s">
        <v>268</v>
      </c>
      <c r="E168" s="265">
        <f t="shared" ref="E168:K168" si="49">SUM(E166:E167)</f>
        <v>0</v>
      </c>
      <c r="F168" s="265">
        <f t="shared" si="49"/>
        <v>0</v>
      </c>
      <c r="G168" s="381">
        <f t="shared" ref="G168" si="50">SUM(G166:G167)</f>
        <v>3970</v>
      </c>
      <c r="H168" s="381">
        <f>SUM(H166:H167)</f>
        <v>18866</v>
      </c>
      <c r="I168" s="265">
        <f t="shared" si="49"/>
        <v>20000</v>
      </c>
      <c r="J168" s="323">
        <f t="shared" si="41"/>
        <v>0</v>
      </c>
      <c r="K168" s="265">
        <f t="shared" si="49"/>
        <v>20000</v>
      </c>
    </row>
    <row r="169" spans="1:11" s="388" customFormat="1">
      <c r="A169" s="272"/>
      <c r="B169" s="274"/>
      <c r="C169" s="274"/>
      <c r="D169" s="369" t="s">
        <v>358</v>
      </c>
      <c r="E169" s="281">
        <f>+E146+E156+E165+E168</f>
        <v>0</v>
      </c>
      <c r="F169" s="281">
        <f>+F146+F156+F165+F168</f>
        <v>0</v>
      </c>
      <c r="G169" s="381">
        <f>+G146+G156+G165+G168</f>
        <v>365353.5</v>
      </c>
      <c r="H169" s="381">
        <f>+H159+H165+H168</f>
        <v>330142.5</v>
      </c>
      <c r="I169" s="281">
        <f>++I156+I159+I165+I168</f>
        <v>385000</v>
      </c>
      <c r="J169" s="323">
        <f t="shared" si="41"/>
        <v>-15.584415584415584</v>
      </c>
      <c r="K169" s="281">
        <f>+K159+K165+K168</f>
        <v>325000</v>
      </c>
    </row>
    <row r="170" spans="1:11" s="388" customFormat="1">
      <c r="A170" s="673" t="s">
        <v>78</v>
      </c>
      <c r="B170" s="674"/>
      <c r="C170" s="674"/>
      <c r="D170" s="675"/>
      <c r="E170" s="117" t="s">
        <v>396</v>
      </c>
      <c r="F170" s="117" t="s">
        <v>396</v>
      </c>
      <c r="G170" s="232">
        <f>+G154+G169</f>
        <v>964393.31</v>
      </c>
      <c r="H170" s="232">
        <f>+H154+H169</f>
        <v>1015181.85</v>
      </c>
      <c r="I170" s="281">
        <f>+I154+I169</f>
        <v>1203000</v>
      </c>
      <c r="J170" s="323">
        <f t="shared" si="41"/>
        <v>-4.8212801330008315</v>
      </c>
      <c r="K170" s="281">
        <f>+K154+K169</f>
        <v>1145000</v>
      </c>
    </row>
    <row r="171" spans="1:11">
      <c r="A171" s="393"/>
      <c r="B171" s="394"/>
      <c r="C171" s="394"/>
      <c r="D171" s="395"/>
      <c r="E171" s="117"/>
      <c r="F171" s="117"/>
      <c r="G171" s="117"/>
      <c r="H171" s="379"/>
      <c r="I171" s="281"/>
      <c r="J171" s="323"/>
      <c r="K171" s="281"/>
    </row>
    <row r="172" spans="1:11" s="385" customFormat="1">
      <c r="A172" s="257" t="s">
        <v>1</v>
      </c>
      <c r="B172" s="258"/>
      <c r="C172" s="258"/>
      <c r="D172" s="259"/>
      <c r="E172" s="260"/>
      <c r="F172" s="261"/>
      <c r="G172" s="261"/>
      <c r="H172" s="261"/>
      <c r="I172" s="261"/>
      <c r="J172" s="261"/>
      <c r="K172" s="261"/>
    </row>
    <row r="173" spans="1:11" s="385" customFormat="1">
      <c r="A173" s="60"/>
      <c r="B173" s="273" t="s">
        <v>334</v>
      </c>
      <c r="C173" s="57"/>
      <c r="D173" s="364"/>
      <c r="E173" s="264"/>
      <c r="F173" s="117"/>
      <c r="G173" s="117"/>
      <c r="H173" s="379"/>
      <c r="I173" s="117"/>
      <c r="J173" s="323"/>
      <c r="K173" s="117"/>
    </row>
    <row r="174" spans="1:11" s="385" customFormat="1">
      <c r="A174" s="60"/>
      <c r="B174" s="273" t="s">
        <v>274</v>
      </c>
      <c r="C174" s="57"/>
      <c r="D174" s="364"/>
      <c r="E174" s="264"/>
      <c r="F174" s="117"/>
      <c r="G174" s="117"/>
      <c r="H174" s="379"/>
      <c r="I174" s="117"/>
      <c r="J174" s="323"/>
      <c r="K174" s="117"/>
    </row>
    <row r="175" spans="1:11" s="388" customFormat="1">
      <c r="A175" s="60"/>
      <c r="B175" s="273"/>
      <c r="C175" s="57" t="s">
        <v>20</v>
      </c>
      <c r="D175" s="364"/>
      <c r="E175" s="117" t="s">
        <v>396</v>
      </c>
      <c r="F175" s="117" t="s">
        <v>396</v>
      </c>
      <c r="G175" s="117" t="s">
        <v>396</v>
      </c>
      <c r="H175" s="379" t="s">
        <v>396</v>
      </c>
      <c r="I175" s="117">
        <v>5000</v>
      </c>
      <c r="J175" s="323">
        <f t="shared" si="41"/>
        <v>0</v>
      </c>
      <c r="K175" s="117">
        <v>5000</v>
      </c>
    </row>
    <row r="176" spans="1:11">
      <c r="A176" s="272"/>
      <c r="B176" s="274"/>
      <c r="C176" s="274"/>
      <c r="D176" s="369" t="s">
        <v>255</v>
      </c>
      <c r="E176" s="281">
        <f t="shared" ref="E176:K176" si="51">SUM(E172:E175)</f>
        <v>0</v>
      </c>
      <c r="F176" s="281">
        <f t="shared" si="51"/>
        <v>0</v>
      </c>
      <c r="G176" s="281">
        <f t="shared" si="51"/>
        <v>0</v>
      </c>
      <c r="H176" s="381">
        <f t="shared" si="51"/>
        <v>0</v>
      </c>
      <c r="I176" s="281">
        <f t="shared" si="51"/>
        <v>5000</v>
      </c>
      <c r="J176" s="323">
        <f t="shared" si="41"/>
        <v>0</v>
      </c>
      <c r="K176" s="281">
        <f t="shared" si="51"/>
        <v>5000</v>
      </c>
    </row>
    <row r="177" spans="1:11">
      <c r="A177" s="279"/>
      <c r="B177" s="273" t="s">
        <v>256</v>
      </c>
      <c r="C177" s="273"/>
      <c r="D177" s="282"/>
      <c r="E177" s="281"/>
      <c r="F177" s="283"/>
      <c r="G177" s="283"/>
      <c r="H177" s="384"/>
      <c r="I177" s="283"/>
      <c r="J177" s="323"/>
      <c r="K177" s="283"/>
    </row>
    <row r="178" spans="1:11">
      <c r="A178" s="272"/>
      <c r="B178" s="274"/>
      <c r="C178" s="669" t="s">
        <v>39</v>
      </c>
      <c r="D178" s="670"/>
      <c r="E178" s="278"/>
      <c r="F178" s="277"/>
      <c r="G178" s="277"/>
      <c r="H178" s="379"/>
      <c r="I178" s="277"/>
      <c r="J178" s="323"/>
      <c r="K178" s="277"/>
    </row>
    <row r="179" spans="1:11" ht="42">
      <c r="A179" s="272"/>
      <c r="B179" s="274"/>
      <c r="C179" s="274"/>
      <c r="D179" s="226" t="s">
        <v>360</v>
      </c>
      <c r="E179" s="117" t="s">
        <v>396</v>
      </c>
      <c r="F179" s="117" t="s">
        <v>396</v>
      </c>
      <c r="G179" s="117" t="s">
        <v>396</v>
      </c>
      <c r="H179" s="379" t="s">
        <v>396</v>
      </c>
      <c r="I179" s="117">
        <v>30000</v>
      </c>
      <c r="J179" s="323">
        <f t="shared" si="41"/>
        <v>0</v>
      </c>
      <c r="K179" s="277">
        <v>30000</v>
      </c>
    </row>
    <row r="180" spans="1:11" ht="42">
      <c r="A180" s="272"/>
      <c r="B180" s="274"/>
      <c r="C180" s="274"/>
      <c r="D180" s="275" t="s">
        <v>359</v>
      </c>
      <c r="E180" s="117" t="s">
        <v>396</v>
      </c>
      <c r="F180" s="117" t="s">
        <v>396</v>
      </c>
      <c r="G180" s="117" t="s">
        <v>396</v>
      </c>
      <c r="H180" s="379">
        <v>991</v>
      </c>
      <c r="I180" s="117">
        <v>20000</v>
      </c>
      <c r="J180" s="323">
        <f t="shared" si="41"/>
        <v>0</v>
      </c>
      <c r="K180" s="277">
        <v>20000</v>
      </c>
    </row>
    <row r="181" spans="1:11">
      <c r="A181" s="272"/>
      <c r="B181" s="274"/>
      <c r="C181" s="274"/>
      <c r="D181" s="275" t="s">
        <v>426</v>
      </c>
      <c r="E181" s="117"/>
      <c r="F181" s="117"/>
      <c r="G181" s="379">
        <f>1036+518+2800</f>
        <v>4354</v>
      </c>
      <c r="H181" s="379">
        <v>0</v>
      </c>
      <c r="I181" s="117">
        <v>0</v>
      </c>
      <c r="J181" s="117" t="s">
        <v>396</v>
      </c>
      <c r="K181" s="277">
        <v>0</v>
      </c>
    </row>
    <row r="182" spans="1:11" ht="42">
      <c r="A182" s="272"/>
      <c r="B182" s="274"/>
      <c r="C182" s="274"/>
      <c r="D182" s="275" t="s">
        <v>427</v>
      </c>
      <c r="E182" s="117"/>
      <c r="F182" s="117"/>
      <c r="G182" s="379">
        <f>688+693</f>
        <v>1381</v>
      </c>
      <c r="H182" s="379">
        <v>0</v>
      </c>
      <c r="I182" s="117">
        <v>0</v>
      </c>
      <c r="J182" s="117" t="s">
        <v>396</v>
      </c>
      <c r="K182" s="277">
        <v>0</v>
      </c>
    </row>
    <row r="183" spans="1:11">
      <c r="A183" s="272"/>
      <c r="B183" s="274"/>
      <c r="C183" s="274" t="s">
        <v>258</v>
      </c>
      <c r="D183" s="275"/>
      <c r="E183" s="117" t="s">
        <v>396</v>
      </c>
      <c r="F183" s="117" t="s">
        <v>396</v>
      </c>
      <c r="G183" s="379" t="s">
        <v>396</v>
      </c>
      <c r="H183" s="379" t="s">
        <v>396</v>
      </c>
      <c r="I183" s="277">
        <v>50000</v>
      </c>
      <c r="J183" s="323">
        <f t="shared" si="41"/>
        <v>60</v>
      </c>
      <c r="K183" s="277">
        <v>80000</v>
      </c>
    </row>
    <row r="184" spans="1:11">
      <c r="A184" s="272"/>
      <c r="B184" s="274"/>
      <c r="C184" s="274"/>
      <c r="D184" s="369" t="s">
        <v>267</v>
      </c>
      <c r="E184" s="281">
        <f t="shared" ref="E184:K184" si="52">SUM(E177:E183)</f>
        <v>0</v>
      </c>
      <c r="F184" s="281">
        <f t="shared" si="52"/>
        <v>0</v>
      </c>
      <c r="G184" s="381">
        <f t="shared" ref="G184" si="53">SUM(G177:G183)</f>
        <v>5735</v>
      </c>
      <c r="H184" s="381">
        <f>SUM(H177:H183)</f>
        <v>991</v>
      </c>
      <c r="I184" s="381">
        <f t="shared" si="52"/>
        <v>100000</v>
      </c>
      <c r="J184" s="323">
        <f t="shared" si="41"/>
        <v>30</v>
      </c>
      <c r="K184" s="281">
        <f t="shared" si="52"/>
        <v>130000</v>
      </c>
    </row>
    <row r="185" spans="1:11" s="383" customFormat="1">
      <c r="A185" s="56"/>
      <c r="B185" s="71" t="s">
        <v>259</v>
      </c>
      <c r="C185" s="71"/>
      <c r="D185" s="266"/>
      <c r="E185" s="265"/>
      <c r="F185" s="114"/>
      <c r="G185" s="114"/>
      <c r="H185" s="384"/>
      <c r="I185" s="114"/>
      <c r="J185" s="323"/>
      <c r="K185" s="114"/>
    </row>
    <row r="186" spans="1:11" s="383" customFormat="1">
      <c r="A186" s="56"/>
      <c r="B186" s="71"/>
      <c r="C186" s="57" t="s">
        <v>261</v>
      </c>
      <c r="D186" s="364"/>
      <c r="E186" s="117" t="s">
        <v>396</v>
      </c>
      <c r="F186" s="117" t="s">
        <v>396</v>
      </c>
      <c r="G186" s="379">
        <v>7750</v>
      </c>
      <c r="H186" s="379">
        <v>0</v>
      </c>
      <c r="I186" s="117">
        <v>10000</v>
      </c>
      <c r="J186" s="323">
        <f t="shared" si="41"/>
        <v>0</v>
      </c>
      <c r="K186" s="117">
        <f>+'[1]10.1รอ-รจ-รษ'!F77</f>
        <v>10000</v>
      </c>
    </row>
    <row r="187" spans="1:11">
      <c r="A187" s="56"/>
      <c r="B187" s="71"/>
      <c r="C187" s="57" t="s">
        <v>231</v>
      </c>
      <c r="D187" s="364"/>
      <c r="E187" s="117" t="s">
        <v>396</v>
      </c>
      <c r="F187" s="117" t="s">
        <v>396</v>
      </c>
      <c r="G187" s="379">
        <v>9400</v>
      </c>
      <c r="H187" s="379">
        <v>1219.8</v>
      </c>
      <c r="I187" s="117">
        <v>30000</v>
      </c>
      <c r="J187" s="323">
        <f t="shared" si="41"/>
        <v>0</v>
      </c>
      <c r="K187" s="117">
        <v>30000</v>
      </c>
    </row>
    <row r="188" spans="1:11" s="383" customFormat="1">
      <c r="A188" s="56"/>
      <c r="B188" s="71"/>
      <c r="C188" s="57" t="s">
        <v>263</v>
      </c>
      <c r="D188" s="364"/>
      <c r="E188" s="117" t="s">
        <v>396</v>
      </c>
      <c r="F188" s="117" t="s">
        <v>396</v>
      </c>
      <c r="G188" s="379">
        <v>13800</v>
      </c>
      <c r="H188" s="379">
        <v>0</v>
      </c>
      <c r="I188" s="117">
        <v>40000</v>
      </c>
      <c r="J188" s="323">
        <f t="shared" si="41"/>
        <v>50</v>
      </c>
      <c r="K188" s="117">
        <v>60000</v>
      </c>
    </row>
    <row r="189" spans="1:11" ht="25.5" customHeight="1">
      <c r="A189" s="56"/>
      <c r="B189" s="71"/>
      <c r="C189" s="57" t="s">
        <v>264</v>
      </c>
      <c r="D189" s="364"/>
      <c r="E189" s="117" t="s">
        <v>396</v>
      </c>
      <c r="F189" s="117" t="s">
        <v>396</v>
      </c>
      <c r="G189" s="379">
        <v>68041</v>
      </c>
      <c r="H189" s="379">
        <v>58983</v>
      </c>
      <c r="I189" s="117">
        <v>100000</v>
      </c>
      <c r="J189" s="323">
        <f t="shared" si="41"/>
        <v>0</v>
      </c>
      <c r="K189" s="117">
        <v>100000</v>
      </c>
    </row>
    <row r="190" spans="1:11">
      <c r="A190" s="56"/>
      <c r="B190" s="71"/>
      <c r="C190" s="57" t="s">
        <v>2</v>
      </c>
      <c r="D190" s="364"/>
      <c r="E190" s="117" t="s">
        <v>396</v>
      </c>
      <c r="F190" s="117" t="s">
        <v>396</v>
      </c>
      <c r="G190" s="379" t="s">
        <v>396</v>
      </c>
      <c r="H190" s="379">
        <v>8400</v>
      </c>
      <c r="I190" s="117">
        <v>20000</v>
      </c>
      <c r="J190" s="323">
        <f t="shared" si="41"/>
        <v>0</v>
      </c>
      <c r="K190" s="117">
        <v>20000</v>
      </c>
    </row>
    <row r="191" spans="1:11">
      <c r="A191" s="56"/>
      <c r="B191" s="71"/>
      <c r="C191" s="57" t="s">
        <v>361</v>
      </c>
      <c r="D191" s="364"/>
      <c r="E191" s="117" t="s">
        <v>396</v>
      </c>
      <c r="F191" s="117" t="s">
        <v>396</v>
      </c>
      <c r="G191" s="379" t="s">
        <v>396</v>
      </c>
      <c r="H191" s="379">
        <v>18000</v>
      </c>
      <c r="I191" s="117">
        <v>20000</v>
      </c>
      <c r="J191" s="323">
        <f t="shared" si="41"/>
        <v>150</v>
      </c>
      <c r="K191" s="117">
        <v>50000</v>
      </c>
    </row>
    <row r="192" spans="1:11">
      <c r="A192" s="60"/>
      <c r="B192" s="57"/>
      <c r="C192" s="57" t="s">
        <v>347</v>
      </c>
      <c r="D192" s="364"/>
      <c r="E192" s="117" t="s">
        <v>396</v>
      </c>
      <c r="F192" s="117" t="s">
        <v>396</v>
      </c>
      <c r="G192" s="379" t="s">
        <v>396</v>
      </c>
      <c r="H192" s="379" t="s">
        <v>396</v>
      </c>
      <c r="I192" s="117">
        <v>10000</v>
      </c>
      <c r="J192" s="323">
        <f t="shared" si="41"/>
        <v>0</v>
      </c>
      <c r="K192" s="117">
        <v>10000</v>
      </c>
    </row>
    <row r="193" spans="1:11" s="389" customFormat="1">
      <c r="A193" s="60"/>
      <c r="B193" s="57"/>
      <c r="C193" s="57"/>
      <c r="D193" s="363" t="s">
        <v>268</v>
      </c>
      <c r="E193" s="265">
        <f t="shared" ref="E193:K193" si="54">SUM(E185:E192)</f>
        <v>0</v>
      </c>
      <c r="F193" s="265">
        <f t="shared" si="54"/>
        <v>0</v>
      </c>
      <c r="G193" s="381">
        <f t="shared" ref="G193" si="55">SUM(G185:G192)</f>
        <v>98991</v>
      </c>
      <c r="H193" s="381">
        <f>SUM(H185:H192)</f>
        <v>86602.8</v>
      </c>
      <c r="I193" s="265">
        <f t="shared" si="54"/>
        <v>230000</v>
      </c>
      <c r="J193" s="323">
        <f t="shared" si="41"/>
        <v>21.739130434782609</v>
      </c>
      <c r="K193" s="265">
        <f t="shared" si="54"/>
        <v>280000</v>
      </c>
    </row>
    <row r="194" spans="1:11" s="388" customFormat="1">
      <c r="A194" s="272"/>
      <c r="B194" s="274"/>
      <c r="C194" s="274"/>
      <c r="D194" s="369" t="s">
        <v>358</v>
      </c>
      <c r="E194" s="281">
        <f>E184+E193</f>
        <v>0</v>
      </c>
      <c r="F194" s="281">
        <f>F184+F193</f>
        <v>0</v>
      </c>
      <c r="G194" s="232">
        <f>G176+G184+G193</f>
        <v>104726</v>
      </c>
      <c r="H194" s="232">
        <f>H176+H184+H193</f>
        <v>87593.8</v>
      </c>
      <c r="I194" s="281">
        <f>I176+I193+I184</f>
        <v>335000</v>
      </c>
      <c r="J194" s="323">
        <f t="shared" si="41"/>
        <v>23.880597014925375</v>
      </c>
      <c r="K194" s="281">
        <f>K176+K184+K193</f>
        <v>415000</v>
      </c>
    </row>
    <row r="195" spans="1:11" s="388" customFormat="1" ht="23.25" customHeight="1">
      <c r="A195" s="272"/>
      <c r="B195" s="273" t="s">
        <v>126</v>
      </c>
      <c r="C195" s="274"/>
      <c r="D195" s="275"/>
      <c r="E195" s="278"/>
      <c r="F195" s="277"/>
      <c r="G195" s="277"/>
      <c r="H195" s="379"/>
      <c r="I195" s="277"/>
      <c r="J195" s="323"/>
      <c r="K195" s="277"/>
    </row>
    <row r="196" spans="1:11">
      <c r="A196" s="272"/>
      <c r="B196" s="273" t="s">
        <v>232</v>
      </c>
      <c r="C196" s="390"/>
      <c r="D196" s="369"/>
      <c r="E196" s="281"/>
      <c r="F196" s="277"/>
      <c r="G196" s="277"/>
      <c r="H196" s="379"/>
      <c r="I196" s="277"/>
      <c r="J196" s="323"/>
      <c r="K196" s="277"/>
    </row>
    <row r="197" spans="1:11">
      <c r="A197" s="272"/>
      <c r="B197" s="273"/>
      <c r="C197" s="274" t="s">
        <v>566</v>
      </c>
      <c r="D197" s="275"/>
      <c r="E197" s="117" t="s">
        <v>396</v>
      </c>
      <c r="F197" s="117" t="s">
        <v>396</v>
      </c>
      <c r="G197" s="117" t="s">
        <v>396</v>
      </c>
      <c r="H197" s="379" t="s">
        <v>396</v>
      </c>
      <c r="I197" s="117">
        <v>0</v>
      </c>
      <c r="J197" s="117" t="s">
        <v>396</v>
      </c>
      <c r="K197" s="277">
        <v>900000</v>
      </c>
    </row>
    <row r="198" spans="1:11">
      <c r="A198" s="272"/>
      <c r="B198" s="273"/>
      <c r="C198" s="274" t="s">
        <v>423</v>
      </c>
      <c r="D198" s="275"/>
      <c r="E198" s="117" t="s">
        <v>396</v>
      </c>
      <c r="F198" s="117" t="s">
        <v>396</v>
      </c>
      <c r="G198" s="117" t="s">
        <v>396</v>
      </c>
      <c r="H198" s="379">
        <f>25198.5</f>
        <v>25198.5</v>
      </c>
      <c r="I198" s="117">
        <v>0</v>
      </c>
      <c r="J198" s="117" t="s">
        <v>396</v>
      </c>
      <c r="K198" s="277">
        <v>0</v>
      </c>
    </row>
    <row r="199" spans="1:11" s="396" customFormat="1">
      <c r="A199" s="272"/>
      <c r="B199" s="273"/>
      <c r="C199" s="274" t="s">
        <v>79</v>
      </c>
      <c r="D199" s="275"/>
      <c r="E199" s="117" t="s">
        <v>396</v>
      </c>
      <c r="F199" s="117" t="s">
        <v>396</v>
      </c>
      <c r="G199" s="117" t="s">
        <v>396</v>
      </c>
      <c r="H199" s="379">
        <v>66950</v>
      </c>
      <c r="I199" s="277">
        <v>100000</v>
      </c>
      <c r="J199" s="323">
        <f t="shared" si="41"/>
        <v>0</v>
      </c>
      <c r="K199" s="277">
        <v>100000</v>
      </c>
    </row>
    <row r="200" spans="1:11" s="388" customFormat="1">
      <c r="A200" s="272"/>
      <c r="B200" s="274"/>
      <c r="C200" s="274"/>
      <c r="D200" s="369" t="s">
        <v>233</v>
      </c>
      <c r="E200" s="281">
        <f>SUM(E194:E199)</f>
        <v>0</v>
      </c>
      <c r="F200" s="281">
        <f>SUM(F194:F199)</f>
        <v>0</v>
      </c>
      <c r="G200" s="381">
        <f>SUM(G199:G199)</f>
        <v>0</v>
      </c>
      <c r="H200" s="381">
        <f>SUM(H197:H199)</f>
        <v>92148.5</v>
      </c>
      <c r="I200" s="281">
        <f>SUM(I199:I199)</f>
        <v>100000</v>
      </c>
      <c r="J200" s="323">
        <f t="shared" si="41"/>
        <v>900</v>
      </c>
      <c r="K200" s="265">
        <f>SUM(K197:K199)</f>
        <v>1000000</v>
      </c>
    </row>
    <row r="201" spans="1:11" s="383" customFormat="1">
      <c r="A201" s="272"/>
      <c r="B201" s="274"/>
      <c r="C201" s="274"/>
      <c r="D201" s="369" t="s">
        <v>234</v>
      </c>
      <c r="E201" s="281"/>
      <c r="F201" s="281"/>
      <c r="G201" s="232">
        <f>SUM(G200)</f>
        <v>0</v>
      </c>
      <c r="H201" s="232">
        <f>SUM(H200)</f>
        <v>92148.5</v>
      </c>
      <c r="I201" s="281">
        <f>SUM(I200)</f>
        <v>100000</v>
      </c>
      <c r="J201" s="323">
        <f t="shared" si="41"/>
        <v>900</v>
      </c>
      <c r="K201" s="281">
        <f>SUM(K200)</f>
        <v>1000000</v>
      </c>
    </row>
    <row r="202" spans="1:11">
      <c r="A202" s="56"/>
      <c r="B202" s="71" t="s">
        <v>128</v>
      </c>
      <c r="C202" s="71"/>
      <c r="D202" s="363"/>
      <c r="E202" s="265"/>
      <c r="F202" s="114"/>
      <c r="G202" s="384"/>
      <c r="H202" s="384"/>
      <c r="I202" s="114"/>
      <c r="J202" s="323"/>
      <c r="K202" s="114"/>
    </row>
    <row r="203" spans="1:11">
      <c r="A203" s="56"/>
      <c r="B203" s="71" t="s">
        <v>242</v>
      </c>
      <c r="C203" s="71"/>
      <c r="D203" s="363"/>
      <c r="E203" s="265"/>
      <c r="F203" s="114"/>
      <c r="G203" s="384"/>
      <c r="H203" s="384"/>
      <c r="I203" s="114"/>
      <c r="J203" s="323"/>
      <c r="K203" s="117"/>
    </row>
    <row r="204" spans="1:11">
      <c r="A204" s="60"/>
      <c r="B204" s="57"/>
      <c r="C204" s="57" t="s">
        <v>272</v>
      </c>
      <c r="D204" s="271"/>
      <c r="E204" s="117" t="s">
        <v>396</v>
      </c>
      <c r="F204" s="117" t="s">
        <v>396</v>
      </c>
      <c r="G204" s="379" t="s">
        <v>396</v>
      </c>
      <c r="H204" s="379" t="s">
        <v>396</v>
      </c>
      <c r="I204" s="117">
        <v>0</v>
      </c>
      <c r="J204" s="117" t="s">
        <v>396</v>
      </c>
      <c r="K204" s="117">
        <v>0</v>
      </c>
    </row>
    <row r="205" spans="1:11">
      <c r="A205" s="272"/>
      <c r="B205" s="274"/>
      <c r="C205" s="274"/>
      <c r="D205" s="369" t="s">
        <v>151</v>
      </c>
      <c r="E205" s="281">
        <f>+E200</f>
        <v>0</v>
      </c>
      <c r="F205" s="281">
        <f>+F200</f>
        <v>0</v>
      </c>
      <c r="G205" s="381">
        <f>+G200</f>
        <v>0</v>
      </c>
      <c r="H205" s="379" t="s">
        <v>396</v>
      </c>
      <c r="I205" s="281">
        <f>SUM(I204)</f>
        <v>0</v>
      </c>
      <c r="J205" s="117" t="s">
        <v>396</v>
      </c>
      <c r="K205" s="117">
        <v>0</v>
      </c>
    </row>
    <row r="206" spans="1:11">
      <c r="A206" s="397"/>
      <c r="B206" s="398"/>
      <c r="C206" s="398"/>
      <c r="D206" s="395" t="s">
        <v>117</v>
      </c>
      <c r="E206" s="281">
        <f>+E194</f>
        <v>0</v>
      </c>
      <c r="F206" s="281">
        <f>+F194</f>
        <v>0</v>
      </c>
      <c r="G206" s="381">
        <f>+G194</f>
        <v>104726</v>
      </c>
      <c r="H206" s="281">
        <f>+H194+H201</f>
        <v>179742.3</v>
      </c>
      <c r="I206" s="281">
        <f>+I194+I201+I205</f>
        <v>435000</v>
      </c>
      <c r="J206" s="323">
        <f t="shared" si="41"/>
        <v>225.28735632183907</v>
      </c>
      <c r="K206" s="281">
        <f>+K194+K201</f>
        <v>1415000</v>
      </c>
    </row>
    <row r="207" spans="1:11">
      <c r="A207" s="257" t="s">
        <v>307</v>
      </c>
      <c r="B207" s="258"/>
      <c r="C207" s="258"/>
      <c r="D207" s="259"/>
      <c r="E207" s="260"/>
      <c r="F207" s="261"/>
      <c r="G207" s="261"/>
      <c r="H207" s="261"/>
      <c r="I207" s="261"/>
      <c r="J207" s="261"/>
      <c r="K207" s="261"/>
    </row>
    <row r="208" spans="1:11" s="385" customFormat="1">
      <c r="A208" s="60"/>
      <c r="B208" s="273" t="s">
        <v>334</v>
      </c>
      <c r="C208" s="57"/>
      <c r="D208" s="364"/>
      <c r="E208" s="264"/>
      <c r="F208" s="117"/>
      <c r="G208" s="117"/>
      <c r="H208" s="379"/>
      <c r="I208" s="117"/>
      <c r="J208" s="323"/>
      <c r="K208" s="117"/>
    </row>
    <row r="209" spans="1:11" s="383" customFormat="1">
      <c r="A209" s="60"/>
      <c r="B209" s="273" t="s">
        <v>256</v>
      </c>
      <c r="C209" s="57"/>
      <c r="D209" s="364"/>
      <c r="E209" s="264"/>
      <c r="F209" s="117"/>
      <c r="G209" s="117"/>
      <c r="H209" s="379"/>
      <c r="I209" s="117"/>
      <c r="J209" s="323"/>
      <c r="K209" s="117"/>
    </row>
    <row r="210" spans="1:11">
      <c r="A210" s="60"/>
      <c r="B210" s="273"/>
      <c r="C210" s="57" t="s">
        <v>362</v>
      </c>
      <c r="D210" s="364"/>
      <c r="E210" s="264"/>
      <c r="F210" s="117"/>
      <c r="G210" s="117"/>
      <c r="H210" s="379"/>
      <c r="I210" s="117"/>
      <c r="J210" s="323"/>
      <c r="K210" s="117"/>
    </row>
    <row r="211" spans="1:11">
      <c r="A211" s="60"/>
      <c r="B211" s="273"/>
      <c r="C211" s="12"/>
      <c r="D211" s="57" t="s">
        <v>363</v>
      </c>
      <c r="E211" s="117" t="s">
        <v>396</v>
      </c>
      <c r="F211" s="117" t="s">
        <v>396</v>
      </c>
      <c r="G211" s="379" t="s">
        <v>396</v>
      </c>
      <c r="H211" s="379" t="s">
        <v>396</v>
      </c>
      <c r="I211" s="117">
        <v>0</v>
      </c>
      <c r="J211" s="117" t="s">
        <v>396</v>
      </c>
      <c r="K211" s="117">
        <v>0</v>
      </c>
    </row>
    <row r="212" spans="1:11" s="388" customFormat="1">
      <c r="A212" s="60"/>
      <c r="B212" s="273"/>
      <c r="C212" s="15"/>
      <c r="D212" s="369" t="s">
        <v>267</v>
      </c>
      <c r="E212" s="281">
        <f t="shared" ref="E212:H214" si="56">SUM(E206:E210)</f>
        <v>0</v>
      </c>
      <c r="F212" s="281">
        <f t="shared" si="56"/>
        <v>0</v>
      </c>
      <c r="G212" s="381">
        <f>SUM(G210:G210)</f>
        <v>0</v>
      </c>
      <c r="H212" s="381">
        <f>SUM(H210:H210)</f>
        <v>0</v>
      </c>
      <c r="I212" s="281">
        <f>SUM(I211)</f>
        <v>0</v>
      </c>
      <c r="J212" s="117" t="s">
        <v>396</v>
      </c>
      <c r="K212" s="281">
        <f>SUM(K211)</f>
        <v>0</v>
      </c>
    </row>
    <row r="213" spans="1:11">
      <c r="A213" s="272"/>
      <c r="B213" s="274"/>
      <c r="C213" s="274"/>
      <c r="D213" s="369" t="s">
        <v>364</v>
      </c>
      <c r="E213" s="281">
        <f t="shared" si="56"/>
        <v>0</v>
      </c>
      <c r="F213" s="281">
        <f t="shared" si="56"/>
        <v>0</v>
      </c>
      <c r="G213" s="381">
        <f t="shared" ref="G213" si="57">SUM(G207:G211)</f>
        <v>0</v>
      </c>
      <c r="H213" s="381">
        <f t="shared" si="56"/>
        <v>0</v>
      </c>
      <c r="I213" s="281">
        <f>SUM(I207:I211)</f>
        <v>0</v>
      </c>
      <c r="J213" s="117" t="s">
        <v>396</v>
      </c>
      <c r="K213" s="281">
        <f>SUM(K207:K211)</f>
        <v>0</v>
      </c>
    </row>
    <row r="214" spans="1:11">
      <c r="A214" s="399"/>
      <c r="B214" s="400"/>
      <c r="C214" s="400"/>
      <c r="D214" s="369" t="s">
        <v>119</v>
      </c>
      <c r="E214" s="281">
        <f t="shared" si="56"/>
        <v>0</v>
      </c>
      <c r="F214" s="281">
        <f t="shared" si="56"/>
        <v>0</v>
      </c>
      <c r="G214" s="232">
        <f>+G170+G206+G213</f>
        <v>1069119.31</v>
      </c>
      <c r="H214" s="232">
        <f>+H170+H206+H213</f>
        <v>1194924.1499999999</v>
      </c>
      <c r="I214" s="281">
        <f>+I170+I206+I213</f>
        <v>1638000</v>
      </c>
      <c r="J214" s="323">
        <f t="shared" ref="J214:J289" si="58">(K214-I214)*100/I214</f>
        <v>56.288156288156287</v>
      </c>
      <c r="K214" s="281">
        <f>+K170+K206+K213</f>
        <v>2560000</v>
      </c>
    </row>
    <row r="215" spans="1:11">
      <c r="A215" s="253" t="s">
        <v>3</v>
      </c>
      <c r="B215" s="254"/>
      <c r="C215" s="254"/>
      <c r="D215" s="255"/>
      <c r="E215" s="256"/>
      <c r="F215" s="287"/>
      <c r="G215" s="287"/>
      <c r="H215" s="287"/>
      <c r="I215" s="287"/>
      <c r="J215" s="287"/>
      <c r="K215" s="287"/>
    </row>
    <row r="216" spans="1:11">
      <c r="A216" s="257" t="s">
        <v>4</v>
      </c>
      <c r="B216" s="258"/>
      <c r="C216" s="258"/>
      <c r="D216" s="259"/>
      <c r="E216" s="260"/>
      <c r="F216" s="261"/>
      <c r="G216" s="261"/>
      <c r="H216" s="261"/>
      <c r="I216" s="261"/>
      <c r="J216" s="261"/>
      <c r="K216" s="261"/>
    </row>
    <row r="217" spans="1:11">
      <c r="A217" s="60"/>
      <c r="B217" s="71" t="s">
        <v>125</v>
      </c>
      <c r="C217" s="57"/>
      <c r="D217" s="364"/>
      <c r="E217" s="263"/>
      <c r="F217" s="117"/>
      <c r="G217" s="117"/>
      <c r="H217" s="379"/>
      <c r="I217" s="117"/>
      <c r="J217" s="323"/>
      <c r="K217" s="117"/>
    </row>
    <row r="218" spans="1:11" s="388" customFormat="1">
      <c r="A218" s="60"/>
      <c r="B218" s="71" t="s">
        <v>244</v>
      </c>
      <c r="C218" s="57"/>
      <c r="D218" s="364"/>
      <c r="E218" s="264"/>
      <c r="F218" s="117"/>
      <c r="G218" s="117"/>
      <c r="H218" s="379"/>
      <c r="I218" s="117"/>
      <c r="J218" s="323"/>
      <c r="K218" s="117"/>
    </row>
    <row r="219" spans="1:11">
      <c r="A219" s="60"/>
      <c r="B219" s="57"/>
      <c r="C219" s="57" t="s">
        <v>245</v>
      </c>
      <c r="D219" s="364"/>
      <c r="E219" s="117" t="s">
        <v>396</v>
      </c>
      <c r="F219" s="117" t="s">
        <v>396</v>
      </c>
      <c r="G219" s="379">
        <v>329480</v>
      </c>
      <c r="H219" s="379">
        <v>349324.45</v>
      </c>
      <c r="I219" s="117">
        <v>1000000</v>
      </c>
      <c r="J219" s="323">
        <f t="shared" si="58"/>
        <v>-20</v>
      </c>
      <c r="K219" s="117">
        <v>800000</v>
      </c>
    </row>
    <row r="220" spans="1:11">
      <c r="A220" s="60"/>
      <c r="B220" s="57"/>
      <c r="C220" s="57" t="s">
        <v>246</v>
      </c>
      <c r="D220" s="364"/>
      <c r="E220" s="117" t="s">
        <v>396</v>
      </c>
      <c r="F220" s="117" t="s">
        <v>396</v>
      </c>
      <c r="G220" s="379">
        <v>17760</v>
      </c>
      <c r="H220" s="379">
        <v>3720</v>
      </c>
      <c r="I220" s="117">
        <v>0</v>
      </c>
      <c r="J220" s="117" t="s">
        <v>396</v>
      </c>
      <c r="K220" s="117">
        <v>0</v>
      </c>
    </row>
    <row r="221" spans="1:11" s="389" customFormat="1">
      <c r="A221" s="272"/>
      <c r="B221" s="274"/>
      <c r="C221" s="274" t="s">
        <v>356</v>
      </c>
      <c r="D221" s="275"/>
      <c r="E221" s="117" t="s">
        <v>396</v>
      </c>
      <c r="F221" s="117" t="s">
        <v>396</v>
      </c>
      <c r="G221" s="379" t="s">
        <v>396</v>
      </c>
      <c r="H221" s="379" t="s">
        <v>396</v>
      </c>
      <c r="I221" s="277">
        <v>42000</v>
      </c>
      <c r="J221" s="323">
        <f t="shared" si="58"/>
        <v>0</v>
      </c>
      <c r="K221" s="277">
        <v>42000</v>
      </c>
    </row>
    <row r="222" spans="1:11" s="388" customFormat="1" ht="24" customHeight="1">
      <c r="A222" s="56"/>
      <c r="B222" s="71"/>
      <c r="C222" s="71"/>
      <c r="D222" s="363" t="s">
        <v>249</v>
      </c>
      <c r="E222" s="265">
        <f>SUM(E218:E220)</f>
        <v>0</v>
      </c>
      <c r="F222" s="265">
        <f>SUM(F218:F220)</f>
        <v>0</v>
      </c>
      <c r="G222" s="381">
        <f>SUM(G218:G220)</f>
        <v>347240</v>
      </c>
      <c r="H222" s="381">
        <f>SUM(H218:H220)</f>
        <v>353044.45</v>
      </c>
      <c r="I222" s="265">
        <f>SUM(I218:I221)</f>
        <v>1042000</v>
      </c>
      <c r="J222" s="323">
        <f t="shared" si="58"/>
        <v>-19.193857965451055</v>
      </c>
      <c r="K222" s="333">
        <f>SUM(K218:K221)</f>
        <v>842000</v>
      </c>
    </row>
    <row r="223" spans="1:11" s="388" customFormat="1">
      <c r="A223" s="56"/>
      <c r="B223" s="71"/>
      <c r="C223" s="71"/>
      <c r="D223" s="363" t="s">
        <v>235</v>
      </c>
      <c r="E223" s="265">
        <f>+E222</f>
        <v>0</v>
      </c>
      <c r="F223" s="265">
        <f>+F222</f>
        <v>0</v>
      </c>
      <c r="G223" s="381">
        <f>+G222</f>
        <v>347240</v>
      </c>
      <c r="H223" s="381">
        <f>+H222</f>
        <v>353044.45</v>
      </c>
      <c r="I223" s="265">
        <f>+I222</f>
        <v>1042000</v>
      </c>
      <c r="J223" s="323">
        <f t="shared" si="58"/>
        <v>-19.193857965451055</v>
      </c>
      <c r="K223" s="333">
        <f>+K222</f>
        <v>842000</v>
      </c>
    </row>
    <row r="224" spans="1:11" s="388" customFormat="1">
      <c r="A224" s="60"/>
      <c r="B224" s="71" t="s">
        <v>334</v>
      </c>
      <c r="C224" s="57"/>
      <c r="D224" s="364"/>
      <c r="E224" s="264"/>
      <c r="F224" s="117"/>
      <c r="G224" s="117"/>
      <c r="H224" s="379"/>
      <c r="I224" s="117"/>
      <c r="J224" s="323"/>
      <c r="K224" s="117"/>
    </row>
    <row r="225" spans="1:11" s="388" customFormat="1">
      <c r="A225" s="56"/>
      <c r="B225" s="71" t="s">
        <v>274</v>
      </c>
      <c r="C225" s="71"/>
      <c r="D225" s="266"/>
      <c r="E225" s="265"/>
      <c r="F225" s="114"/>
      <c r="G225" s="114"/>
      <c r="H225" s="384"/>
      <c r="I225" s="114"/>
      <c r="J225" s="323"/>
      <c r="K225" s="114"/>
    </row>
    <row r="226" spans="1:11" s="383" customFormat="1">
      <c r="A226" s="60"/>
      <c r="B226" s="57"/>
      <c r="C226" s="57" t="s">
        <v>250</v>
      </c>
      <c r="D226" s="364"/>
      <c r="E226" s="117" t="s">
        <v>396</v>
      </c>
      <c r="F226" s="117" t="s">
        <v>396</v>
      </c>
      <c r="G226" s="379" t="s">
        <v>396</v>
      </c>
      <c r="H226" s="379" t="s">
        <v>396</v>
      </c>
      <c r="I226" s="117">
        <v>100000</v>
      </c>
      <c r="J226" s="323">
        <f t="shared" si="58"/>
        <v>-60</v>
      </c>
      <c r="K226" s="117">
        <v>40000</v>
      </c>
    </row>
    <row r="227" spans="1:11">
      <c r="A227" s="60"/>
      <c r="B227" s="57"/>
      <c r="C227" s="57" t="s">
        <v>20</v>
      </c>
      <c r="D227" s="364"/>
      <c r="E227" s="117" t="s">
        <v>396</v>
      </c>
      <c r="F227" s="117" t="s">
        <v>396</v>
      </c>
      <c r="G227" s="379" t="s">
        <v>396</v>
      </c>
      <c r="H227" s="379" t="s">
        <v>396</v>
      </c>
      <c r="I227" s="117">
        <v>20000</v>
      </c>
      <c r="J227" s="323">
        <f t="shared" si="58"/>
        <v>-50</v>
      </c>
      <c r="K227" s="117">
        <v>10000</v>
      </c>
    </row>
    <row r="228" spans="1:11">
      <c r="A228" s="60"/>
      <c r="B228" s="57"/>
      <c r="C228" s="57" t="s">
        <v>252</v>
      </c>
      <c r="D228" s="503"/>
      <c r="E228" s="117" t="s">
        <v>396</v>
      </c>
      <c r="F228" s="117" t="s">
        <v>396</v>
      </c>
      <c r="G228" s="379" t="s">
        <v>396</v>
      </c>
      <c r="H228" s="379">
        <v>4800</v>
      </c>
      <c r="I228" s="117">
        <v>0</v>
      </c>
      <c r="J228" s="117" t="s">
        <v>396</v>
      </c>
      <c r="K228" s="117">
        <v>72000</v>
      </c>
    </row>
    <row r="229" spans="1:11">
      <c r="A229" s="60"/>
      <c r="B229" s="57"/>
      <c r="C229" s="57" t="s">
        <v>253</v>
      </c>
      <c r="D229" s="364"/>
      <c r="E229" s="117" t="s">
        <v>396</v>
      </c>
      <c r="F229" s="117" t="s">
        <v>396</v>
      </c>
      <c r="G229" s="379">
        <v>7576.5</v>
      </c>
      <c r="H229" s="379">
        <v>6494</v>
      </c>
      <c r="I229" s="117">
        <v>10000</v>
      </c>
      <c r="J229" s="323">
        <f t="shared" si="58"/>
        <v>-50</v>
      </c>
      <c r="K229" s="117">
        <v>5000</v>
      </c>
    </row>
    <row r="230" spans="1:11" s="388" customFormat="1">
      <c r="A230" s="60"/>
      <c r="B230" s="57"/>
      <c r="C230" s="57" t="s">
        <v>254</v>
      </c>
      <c r="D230" s="364"/>
      <c r="E230" s="117" t="s">
        <v>396</v>
      </c>
      <c r="F230" s="117" t="s">
        <v>396</v>
      </c>
      <c r="G230" s="379">
        <v>6664</v>
      </c>
      <c r="H230" s="379" t="s">
        <v>396</v>
      </c>
      <c r="I230" s="117">
        <v>78000</v>
      </c>
      <c r="J230" s="117" t="s">
        <v>396</v>
      </c>
      <c r="K230" s="117">
        <v>0</v>
      </c>
    </row>
    <row r="231" spans="1:11" s="388" customFormat="1" ht="23.25" customHeight="1">
      <c r="A231" s="60"/>
      <c r="B231" s="57"/>
      <c r="C231" s="57"/>
      <c r="D231" s="363" t="s">
        <v>255</v>
      </c>
      <c r="E231" s="265">
        <f t="shared" ref="E231:K231" si="59">SUM(E225:E230)</f>
        <v>0</v>
      </c>
      <c r="F231" s="265">
        <f t="shared" si="59"/>
        <v>0</v>
      </c>
      <c r="G231" s="381">
        <f>SUM(G226:G230)</f>
        <v>14240.5</v>
      </c>
      <c r="H231" s="381">
        <f>SUM(H226:H230)</f>
        <v>11294</v>
      </c>
      <c r="I231" s="265">
        <f t="shared" si="59"/>
        <v>208000</v>
      </c>
      <c r="J231" s="323">
        <f t="shared" si="58"/>
        <v>-38.942307692307693</v>
      </c>
      <c r="K231" s="265">
        <f t="shared" si="59"/>
        <v>127000</v>
      </c>
    </row>
    <row r="232" spans="1:11" s="388" customFormat="1">
      <c r="A232" s="56"/>
      <c r="B232" s="71" t="s">
        <v>256</v>
      </c>
      <c r="C232" s="71"/>
      <c r="D232" s="266"/>
      <c r="E232" s="265"/>
      <c r="F232" s="114"/>
      <c r="G232" s="114"/>
      <c r="H232" s="384"/>
      <c r="I232" s="114"/>
      <c r="J232" s="323"/>
      <c r="K232" s="114"/>
    </row>
    <row r="233" spans="1:11" s="388" customFormat="1">
      <c r="A233" s="60"/>
      <c r="B233" s="57"/>
      <c r="C233" s="57" t="s">
        <v>257</v>
      </c>
      <c r="D233" s="364"/>
      <c r="E233" s="117" t="s">
        <v>396</v>
      </c>
      <c r="F233" s="117" t="s">
        <v>396</v>
      </c>
      <c r="G233" s="379">
        <v>14800</v>
      </c>
      <c r="H233" s="379">
        <v>0</v>
      </c>
      <c r="I233" s="117">
        <v>20000</v>
      </c>
      <c r="J233" s="323">
        <f t="shared" si="58"/>
        <v>0</v>
      </c>
      <c r="K233" s="117">
        <v>20000</v>
      </c>
    </row>
    <row r="234" spans="1:11" s="388" customFormat="1">
      <c r="A234" s="60"/>
      <c r="B234" s="57"/>
      <c r="C234" s="667" t="s">
        <v>39</v>
      </c>
      <c r="D234" s="668"/>
      <c r="E234" s="264"/>
      <c r="F234" s="117"/>
      <c r="G234" s="379"/>
      <c r="H234" s="379"/>
      <c r="I234" s="117"/>
      <c r="J234" s="323"/>
      <c r="K234" s="117"/>
    </row>
    <row r="235" spans="1:11" ht="42">
      <c r="A235" s="60"/>
      <c r="B235" s="57"/>
      <c r="C235" s="57"/>
      <c r="D235" s="364" t="s">
        <v>23</v>
      </c>
      <c r="E235" s="117" t="s">
        <v>396</v>
      </c>
      <c r="F235" s="117" t="s">
        <v>396</v>
      </c>
      <c r="G235" s="379">
        <v>1600</v>
      </c>
      <c r="H235" s="379">
        <v>22774.400000000001</v>
      </c>
      <c r="I235" s="117">
        <v>15000</v>
      </c>
      <c r="J235" s="323">
        <f t="shared" si="58"/>
        <v>100</v>
      </c>
      <c r="K235" s="117">
        <v>30000</v>
      </c>
    </row>
    <row r="236" spans="1:11">
      <c r="A236" s="60"/>
      <c r="B236" s="57"/>
      <c r="C236" s="57" t="s">
        <v>258</v>
      </c>
      <c r="D236" s="364"/>
      <c r="E236" s="117" t="s">
        <v>396</v>
      </c>
      <c r="F236" s="117" t="s">
        <v>396</v>
      </c>
      <c r="G236" s="379" t="s">
        <v>396</v>
      </c>
      <c r="H236" s="379">
        <v>800</v>
      </c>
      <c r="I236" s="117">
        <v>10000</v>
      </c>
      <c r="J236" s="323">
        <f t="shared" si="58"/>
        <v>0</v>
      </c>
      <c r="K236" s="117">
        <v>10000</v>
      </c>
    </row>
    <row r="237" spans="1:11">
      <c r="A237" s="60"/>
      <c r="B237" s="57"/>
      <c r="C237" s="57"/>
      <c r="D237" s="363" t="s">
        <v>267</v>
      </c>
      <c r="E237" s="265">
        <f t="shared" ref="E237:F237" si="60">SUM(E232:E235)</f>
        <v>0</v>
      </c>
      <c r="F237" s="265">
        <f t="shared" si="60"/>
        <v>0</v>
      </c>
      <c r="G237" s="381">
        <f t="shared" ref="G237" si="61">SUM(G232:G235)</f>
        <v>16400</v>
      </c>
      <c r="H237" s="381">
        <f>SUM(H232:H236)</f>
        <v>23574.400000000001</v>
      </c>
      <c r="I237" s="265">
        <f>SUM(I233:I236)</f>
        <v>45000</v>
      </c>
      <c r="J237" s="323">
        <f t="shared" si="58"/>
        <v>33.333333333333336</v>
      </c>
      <c r="K237" s="265">
        <f>SUM(K232:K236)</f>
        <v>60000</v>
      </c>
    </row>
    <row r="238" spans="1:11">
      <c r="A238" s="288"/>
      <c r="B238" s="289" t="s">
        <v>259</v>
      </c>
      <c r="C238" s="289"/>
      <c r="D238" s="290"/>
      <c r="E238" s="291"/>
      <c r="F238" s="292"/>
      <c r="G238" s="292"/>
      <c r="H238" s="401"/>
      <c r="I238" s="292"/>
      <c r="J238" s="323"/>
      <c r="K238" s="292"/>
    </row>
    <row r="239" spans="1:11">
      <c r="A239" s="60"/>
      <c r="B239" s="57"/>
      <c r="C239" s="57" t="s">
        <v>260</v>
      </c>
      <c r="D239" s="364"/>
      <c r="E239" s="117" t="s">
        <v>396</v>
      </c>
      <c r="F239" s="117" t="s">
        <v>396</v>
      </c>
      <c r="G239" s="379">
        <v>10172</v>
      </c>
      <c r="H239" s="379">
        <v>47394</v>
      </c>
      <c r="I239" s="117">
        <v>50000</v>
      </c>
      <c r="J239" s="323">
        <f t="shared" si="58"/>
        <v>-20</v>
      </c>
      <c r="K239" s="117">
        <v>40000</v>
      </c>
    </row>
    <row r="240" spans="1:11">
      <c r="A240" s="60"/>
      <c r="B240" s="57"/>
      <c r="C240" s="57" t="s">
        <v>265</v>
      </c>
      <c r="D240" s="364"/>
      <c r="E240" s="117" t="s">
        <v>396</v>
      </c>
      <c r="F240" s="117" t="s">
        <v>396</v>
      </c>
      <c r="G240" s="379" t="s">
        <v>396</v>
      </c>
      <c r="H240" s="379" t="s">
        <v>396</v>
      </c>
      <c r="I240" s="117">
        <v>5000</v>
      </c>
      <c r="J240" s="323">
        <f t="shared" si="58"/>
        <v>0</v>
      </c>
      <c r="K240" s="117">
        <v>5000</v>
      </c>
    </row>
    <row r="241" spans="1:11" s="383" customFormat="1">
      <c r="A241" s="60"/>
      <c r="B241" s="57"/>
      <c r="C241" s="57" t="s">
        <v>266</v>
      </c>
      <c r="D241" s="364"/>
      <c r="E241" s="117" t="s">
        <v>396</v>
      </c>
      <c r="F241" s="117" t="s">
        <v>396</v>
      </c>
      <c r="G241" s="379">
        <v>6630</v>
      </c>
      <c r="H241" s="379">
        <v>2800</v>
      </c>
      <c r="I241" s="117">
        <v>10000</v>
      </c>
      <c r="J241" s="323">
        <f t="shared" si="58"/>
        <v>300</v>
      </c>
      <c r="K241" s="117">
        <v>40000</v>
      </c>
    </row>
    <row r="242" spans="1:11" s="383" customFormat="1">
      <c r="A242" s="60"/>
      <c r="B242" s="57"/>
      <c r="C242" s="57" t="s">
        <v>264</v>
      </c>
      <c r="D242" s="364"/>
      <c r="E242" s="117" t="s">
        <v>396</v>
      </c>
      <c r="F242" s="117" t="s">
        <v>396</v>
      </c>
      <c r="G242" s="379" t="s">
        <v>396</v>
      </c>
      <c r="H242" s="379" t="s">
        <v>396</v>
      </c>
      <c r="I242" s="117">
        <v>2000</v>
      </c>
      <c r="J242" s="323">
        <f t="shared" si="58"/>
        <v>0</v>
      </c>
      <c r="K242" s="117">
        <v>2000</v>
      </c>
    </row>
    <row r="243" spans="1:11">
      <c r="A243" s="60"/>
      <c r="B243" s="57"/>
      <c r="C243" s="57"/>
      <c r="D243" s="363" t="s">
        <v>268</v>
      </c>
      <c r="E243" s="265">
        <f t="shared" ref="E243:K243" si="62">SUM(E238:E242)</f>
        <v>0</v>
      </c>
      <c r="F243" s="265">
        <f t="shared" si="62"/>
        <v>0</v>
      </c>
      <c r="G243" s="381">
        <f t="shared" ref="G243" si="63">SUM(G238:G242)</f>
        <v>16802</v>
      </c>
      <c r="H243" s="381">
        <f>SUM(H238:H242)</f>
        <v>50194</v>
      </c>
      <c r="I243" s="265">
        <f t="shared" si="62"/>
        <v>67000</v>
      </c>
      <c r="J243" s="323">
        <f t="shared" si="58"/>
        <v>29.850746268656717</v>
      </c>
      <c r="K243" s="265">
        <f t="shared" si="62"/>
        <v>87000</v>
      </c>
    </row>
    <row r="244" spans="1:11" s="383" customFormat="1">
      <c r="A244" s="60"/>
      <c r="B244" s="57"/>
      <c r="C244" s="57"/>
      <c r="D244" s="363" t="s">
        <v>358</v>
      </c>
      <c r="E244" s="265">
        <f t="shared" ref="E244:K244" si="64">+E231+E237+E243</f>
        <v>0</v>
      </c>
      <c r="F244" s="265">
        <f t="shared" si="64"/>
        <v>0</v>
      </c>
      <c r="G244" s="381">
        <f t="shared" ref="G244" si="65">+G231+G237+G243</f>
        <v>47442.5</v>
      </c>
      <c r="H244" s="381">
        <f>+H231+H237+H243</f>
        <v>85062.399999999994</v>
      </c>
      <c r="I244" s="265">
        <f t="shared" si="64"/>
        <v>320000</v>
      </c>
      <c r="J244" s="323">
        <f t="shared" si="58"/>
        <v>-14.375</v>
      </c>
      <c r="K244" s="265">
        <f t="shared" si="64"/>
        <v>274000</v>
      </c>
    </row>
    <row r="245" spans="1:11">
      <c r="A245" s="272"/>
      <c r="B245" s="273" t="s">
        <v>126</v>
      </c>
      <c r="C245" s="274"/>
      <c r="D245" s="275"/>
      <c r="E245" s="278"/>
      <c r="F245" s="277"/>
      <c r="G245" s="277"/>
      <c r="H245" s="379"/>
      <c r="I245" s="277"/>
      <c r="J245" s="323"/>
      <c r="K245" s="277"/>
    </row>
    <row r="246" spans="1:11">
      <c r="A246" s="272"/>
      <c r="B246" s="273" t="s">
        <v>232</v>
      </c>
      <c r="C246" s="390"/>
      <c r="D246" s="369"/>
      <c r="E246" s="281"/>
      <c r="F246" s="277"/>
      <c r="G246" s="277"/>
      <c r="H246" s="379"/>
      <c r="I246" s="277"/>
      <c r="J246" s="323"/>
      <c r="K246" s="277"/>
    </row>
    <row r="247" spans="1:11">
      <c r="A247" s="272"/>
      <c r="B247" s="273"/>
      <c r="C247" s="390" t="s">
        <v>110</v>
      </c>
      <c r="D247" s="369"/>
      <c r="E247" s="117" t="s">
        <v>396</v>
      </c>
      <c r="F247" s="117" t="s">
        <v>396</v>
      </c>
      <c r="G247" s="117" t="s">
        <v>396</v>
      </c>
      <c r="H247" s="379">
        <v>8400</v>
      </c>
      <c r="I247" s="277">
        <v>23500</v>
      </c>
      <c r="J247" s="323">
        <f t="shared" si="58"/>
        <v>-100</v>
      </c>
      <c r="K247" s="277">
        <v>0</v>
      </c>
    </row>
    <row r="248" spans="1:11" s="383" customFormat="1">
      <c r="A248" s="272"/>
      <c r="B248" s="273"/>
      <c r="C248" s="274" t="s">
        <v>79</v>
      </c>
      <c r="D248" s="275"/>
      <c r="E248" s="117" t="s">
        <v>396</v>
      </c>
      <c r="F248" s="117" t="s">
        <v>396</v>
      </c>
      <c r="G248" s="117" t="s">
        <v>396</v>
      </c>
      <c r="H248" s="379" t="s">
        <v>396</v>
      </c>
      <c r="I248" s="277">
        <v>0</v>
      </c>
      <c r="J248" s="117" t="s">
        <v>396</v>
      </c>
      <c r="K248" s="277">
        <v>0</v>
      </c>
    </row>
    <row r="249" spans="1:11">
      <c r="A249" s="272"/>
      <c r="B249" s="274"/>
      <c r="C249" s="274"/>
      <c r="D249" s="369" t="s">
        <v>233</v>
      </c>
      <c r="E249" s="281">
        <f>SUM(E244:E248)</f>
        <v>0</v>
      </c>
      <c r="F249" s="281">
        <f>SUM(F244:F248)</f>
        <v>0</v>
      </c>
      <c r="G249" s="381">
        <f>SUM(G247:G248)</f>
        <v>0</v>
      </c>
      <c r="H249" s="381">
        <f>SUM(H247:H248)</f>
        <v>8400</v>
      </c>
      <c r="I249" s="117">
        <f>+I247+I248</f>
        <v>23500</v>
      </c>
      <c r="J249" s="323">
        <f t="shared" si="58"/>
        <v>-100</v>
      </c>
      <c r="K249" s="281">
        <f>SUM(K247+K248)</f>
        <v>0</v>
      </c>
    </row>
    <row r="250" spans="1:11" ht="25.5" customHeight="1">
      <c r="A250" s="272"/>
      <c r="B250" s="274"/>
      <c r="C250" s="274"/>
      <c r="D250" s="369" t="s">
        <v>234</v>
      </c>
      <c r="E250" s="281">
        <f>+E249</f>
        <v>0</v>
      </c>
      <c r="F250" s="281">
        <f t="shared" ref="F250:K250" si="66">+F249</f>
        <v>0</v>
      </c>
      <c r="G250" s="381">
        <f t="shared" ref="G250" si="67">+G249</f>
        <v>0</v>
      </c>
      <c r="H250" s="381">
        <f t="shared" si="66"/>
        <v>8400</v>
      </c>
      <c r="I250" s="281">
        <f t="shared" si="66"/>
        <v>23500</v>
      </c>
      <c r="J250" s="323">
        <f t="shared" si="58"/>
        <v>-100</v>
      </c>
      <c r="K250" s="281">
        <f t="shared" si="66"/>
        <v>0</v>
      </c>
    </row>
    <row r="251" spans="1:11">
      <c r="A251" s="60"/>
      <c r="B251" s="57"/>
      <c r="C251" s="57"/>
      <c r="D251" s="363" t="s">
        <v>120</v>
      </c>
      <c r="E251" s="265">
        <f>+E223+E244</f>
        <v>0</v>
      </c>
      <c r="F251" s="265">
        <f>+F223+F244</f>
        <v>0</v>
      </c>
      <c r="G251" s="381">
        <f>+G223+G244</f>
        <v>394682.5</v>
      </c>
      <c r="H251" s="510">
        <f>+H223+H244+H250</f>
        <v>446506.85</v>
      </c>
      <c r="I251" s="265">
        <f>+I223+I244+I250</f>
        <v>1385500</v>
      </c>
      <c r="J251" s="323">
        <f t="shared" si="58"/>
        <v>-19.451461566221582</v>
      </c>
      <c r="K251" s="265">
        <f>+K223+K244+K250</f>
        <v>1116000</v>
      </c>
    </row>
    <row r="252" spans="1:11">
      <c r="A252" s="79"/>
      <c r="B252" s="80"/>
      <c r="C252" s="80"/>
      <c r="D252" s="522"/>
      <c r="E252" s="291"/>
      <c r="F252" s="291"/>
      <c r="G252" s="402"/>
      <c r="H252" s="523"/>
      <c r="I252" s="291"/>
      <c r="J252" s="524"/>
      <c r="K252" s="291"/>
    </row>
    <row r="253" spans="1:11">
      <c r="A253" s="293" t="s">
        <v>7</v>
      </c>
      <c r="B253" s="294"/>
      <c r="C253" s="294"/>
      <c r="D253" s="295"/>
      <c r="E253" s="296"/>
      <c r="F253" s="297"/>
      <c r="G253" s="297"/>
      <c r="H253" s="297"/>
      <c r="I253" s="297"/>
      <c r="J253" s="297"/>
      <c r="K253" s="297"/>
    </row>
    <row r="254" spans="1:11">
      <c r="A254" s="60"/>
      <c r="B254" s="71" t="s">
        <v>125</v>
      </c>
      <c r="C254" s="57"/>
      <c r="D254" s="503"/>
      <c r="E254" s="263"/>
      <c r="F254" s="117"/>
      <c r="G254" s="117"/>
      <c r="H254" s="379"/>
      <c r="I254" s="117"/>
      <c r="J254" s="323"/>
      <c r="K254" s="117"/>
    </row>
    <row r="255" spans="1:11" s="388" customFormat="1">
      <c r="A255" s="60"/>
      <c r="B255" s="71" t="s">
        <v>244</v>
      </c>
      <c r="C255" s="57"/>
      <c r="D255" s="503"/>
      <c r="E255" s="264"/>
      <c r="F255" s="117"/>
      <c r="G255" s="117"/>
      <c r="H255" s="379"/>
      <c r="I255" s="117"/>
      <c r="J255" s="323"/>
      <c r="K255" s="117"/>
    </row>
    <row r="256" spans="1:11">
      <c r="A256" s="60"/>
      <c r="B256" s="57"/>
      <c r="C256" s="57" t="s">
        <v>340</v>
      </c>
      <c r="D256" s="503"/>
      <c r="E256" s="117" t="s">
        <v>396</v>
      </c>
      <c r="F256" s="117" t="s">
        <v>396</v>
      </c>
      <c r="G256" s="379" t="s">
        <v>396</v>
      </c>
      <c r="H256" s="379" t="s">
        <v>396</v>
      </c>
      <c r="I256" s="117">
        <v>0</v>
      </c>
      <c r="J256" s="117" t="s">
        <v>396</v>
      </c>
      <c r="K256" s="117">
        <v>180000</v>
      </c>
    </row>
    <row r="257" spans="1:11" s="389" customFormat="1">
      <c r="A257" s="60"/>
      <c r="B257" s="57"/>
      <c r="C257" s="57" t="s">
        <v>248</v>
      </c>
      <c r="D257" s="503"/>
      <c r="E257" s="117" t="s">
        <v>396</v>
      </c>
      <c r="F257" s="117" t="s">
        <v>396</v>
      </c>
      <c r="G257" s="379" t="s">
        <v>396</v>
      </c>
      <c r="H257" s="379" t="s">
        <v>396</v>
      </c>
      <c r="I257" s="117">
        <v>0</v>
      </c>
      <c r="J257" s="117" t="s">
        <v>396</v>
      </c>
      <c r="K257" s="117">
        <v>12000</v>
      </c>
    </row>
    <row r="258" spans="1:11" s="388" customFormat="1" ht="24" customHeight="1">
      <c r="A258" s="56"/>
      <c r="B258" s="71"/>
      <c r="C258" s="71"/>
      <c r="D258" s="500" t="s">
        <v>249</v>
      </c>
      <c r="E258" s="265">
        <f>SUM(E255:E257)</f>
        <v>0</v>
      </c>
      <c r="F258" s="265">
        <f>SUM(F255:F257)</f>
        <v>0</v>
      </c>
      <c r="G258" s="381">
        <f>SUM(G255:G257)</f>
        <v>0</v>
      </c>
      <c r="H258" s="381">
        <f>SUM(H255:H257)</f>
        <v>0</v>
      </c>
      <c r="I258" s="265">
        <f>SUM(I255:I257)</f>
        <v>0</v>
      </c>
      <c r="J258" s="117" t="s">
        <v>396</v>
      </c>
      <c r="K258" s="333">
        <f>SUM(K255:K257)</f>
        <v>192000</v>
      </c>
    </row>
    <row r="259" spans="1:11">
      <c r="A259" s="56"/>
      <c r="B259" s="71"/>
      <c r="C259" s="71"/>
      <c r="D259" s="500" t="s">
        <v>235</v>
      </c>
      <c r="E259" s="265">
        <f>+E258</f>
        <v>0</v>
      </c>
      <c r="F259" s="265">
        <f>+F258</f>
        <v>0</v>
      </c>
      <c r="G259" s="381">
        <f>+G258</f>
        <v>0</v>
      </c>
      <c r="H259" s="381">
        <f>+H258</f>
        <v>0</v>
      </c>
      <c r="I259" s="265">
        <f>+I258</f>
        <v>0</v>
      </c>
      <c r="J259" s="117" t="s">
        <v>396</v>
      </c>
      <c r="K259" s="333">
        <f>+K258</f>
        <v>192000</v>
      </c>
    </row>
    <row r="260" spans="1:11">
      <c r="A260" s="272"/>
      <c r="B260" s="273" t="s">
        <v>334</v>
      </c>
      <c r="C260" s="274"/>
      <c r="D260" s="275"/>
      <c r="E260" s="278"/>
      <c r="F260" s="277"/>
      <c r="G260" s="277"/>
      <c r="H260" s="379"/>
      <c r="I260" s="277"/>
      <c r="J260" s="323"/>
      <c r="K260" s="277"/>
    </row>
    <row r="261" spans="1:11">
      <c r="A261" s="279"/>
      <c r="B261" s="273" t="s">
        <v>256</v>
      </c>
      <c r="C261" s="273"/>
      <c r="D261" s="282"/>
      <c r="E261" s="281"/>
      <c r="F261" s="283"/>
      <c r="G261" s="283"/>
      <c r="H261" s="384"/>
      <c r="I261" s="283"/>
      <c r="J261" s="323"/>
      <c r="K261" s="283"/>
    </row>
    <row r="262" spans="1:11">
      <c r="A262" s="272"/>
      <c r="B262" s="274"/>
      <c r="C262" s="669" t="s">
        <v>39</v>
      </c>
      <c r="D262" s="670"/>
      <c r="E262" s="278"/>
      <c r="F262" s="277"/>
      <c r="G262" s="277"/>
      <c r="H262" s="379"/>
      <c r="I262" s="277"/>
      <c r="J262" s="323"/>
      <c r="K262" s="277"/>
    </row>
    <row r="263" spans="1:11">
      <c r="A263" s="272"/>
      <c r="B263" s="274"/>
      <c r="C263" s="501"/>
      <c r="D263" s="502" t="s">
        <v>341</v>
      </c>
      <c r="E263" s="117" t="s">
        <v>396</v>
      </c>
      <c r="F263" s="117" t="s">
        <v>396</v>
      </c>
      <c r="G263" s="117" t="s">
        <v>396</v>
      </c>
      <c r="H263" s="117" t="s">
        <v>396</v>
      </c>
      <c r="I263" s="117">
        <v>0</v>
      </c>
      <c r="J263" s="117" t="s">
        <v>396</v>
      </c>
      <c r="K263" s="277">
        <v>20000</v>
      </c>
    </row>
    <row r="264" spans="1:11" ht="42">
      <c r="A264" s="272"/>
      <c r="B264" s="274"/>
      <c r="C264" s="501"/>
      <c r="D264" s="502" t="s">
        <v>567</v>
      </c>
      <c r="E264" s="117" t="s">
        <v>396</v>
      </c>
      <c r="F264" s="117" t="s">
        <v>396</v>
      </c>
      <c r="G264" s="117" t="s">
        <v>396</v>
      </c>
      <c r="H264" s="379">
        <v>29092</v>
      </c>
      <c r="I264" s="117">
        <v>50000</v>
      </c>
      <c r="J264" s="323">
        <f t="shared" ref="J264" si="68">(K264-I264)*100/I264</f>
        <v>0</v>
      </c>
      <c r="K264" s="277">
        <v>50000</v>
      </c>
    </row>
    <row r="265" spans="1:11" ht="42">
      <c r="A265" s="272"/>
      <c r="B265" s="274"/>
      <c r="C265" s="501"/>
      <c r="D265" s="502" t="s">
        <v>580</v>
      </c>
      <c r="E265" s="117" t="s">
        <v>396</v>
      </c>
      <c r="F265" s="117" t="s">
        <v>396</v>
      </c>
      <c r="G265" s="117" t="s">
        <v>396</v>
      </c>
      <c r="H265" s="379" t="s">
        <v>396</v>
      </c>
      <c r="I265" s="117">
        <v>0</v>
      </c>
      <c r="J265" s="117" t="s">
        <v>396</v>
      </c>
      <c r="K265" s="277">
        <v>50000</v>
      </c>
    </row>
    <row r="266" spans="1:11" s="383" customFormat="1" ht="42">
      <c r="A266" s="272"/>
      <c r="B266" s="274"/>
      <c r="C266" s="365"/>
      <c r="D266" s="366" t="s">
        <v>570</v>
      </c>
      <c r="E266" s="117" t="s">
        <v>396</v>
      </c>
      <c r="F266" s="117" t="s">
        <v>396</v>
      </c>
      <c r="G266" s="117" t="s">
        <v>396</v>
      </c>
      <c r="H266" s="379" t="s">
        <v>396</v>
      </c>
      <c r="I266" s="117">
        <v>0</v>
      </c>
      <c r="J266" s="117" t="s">
        <v>396</v>
      </c>
      <c r="K266" s="277">
        <v>50000</v>
      </c>
    </row>
    <row r="267" spans="1:11">
      <c r="A267" s="272"/>
      <c r="B267" s="274"/>
      <c r="C267" s="365"/>
      <c r="D267" s="366" t="s">
        <v>568</v>
      </c>
      <c r="E267" s="117" t="s">
        <v>396</v>
      </c>
      <c r="F267" s="117" t="s">
        <v>396</v>
      </c>
      <c r="G267" s="379">
        <v>128037</v>
      </c>
      <c r="H267" s="379">
        <v>216080</v>
      </c>
      <c r="I267" s="277">
        <v>347200</v>
      </c>
      <c r="J267" s="323">
        <f t="shared" si="58"/>
        <v>-3.225806451612903</v>
      </c>
      <c r="K267" s="277">
        <v>336000</v>
      </c>
    </row>
    <row r="268" spans="1:11" ht="42">
      <c r="A268" s="272"/>
      <c r="B268" s="274"/>
      <c r="C268" s="365"/>
      <c r="D268" s="366" t="s">
        <v>569</v>
      </c>
      <c r="E268" s="117" t="s">
        <v>396</v>
      </c>
      <c r="F268" s="117" t="s">
        <v>396</v>
      </c>
      <c r="G268" s="379" t="s">
        <v>396</v>
      </c>
      <c r="H268" s="379" t="s">
        <v>396</v>
      </c>
      <c r="I268" s="277">
        <v>4000</v>
      </c>
      <c r="J268" s="323">
        <f t="shared" si="58"/>
        <v>900</v>
      </c>
      <c r="K268" s="277">
        <v>40000</v>
      </c>
    </row>
    <row r="269" spans="1:11">
      <c r="A269" s="272"/>
      <c r="B269" s="274"/>
      <c r="C269" s="274"/>
      <c r="D269" s="369" t="s">
        <v>267</v>
      </c>
      <c r="E269" s="281">
        <f t="shared" ref="E269:K269" si="69">SUM(E261:E268)</f>
        <v>0</v>
      </c>
      <c r="F269" s="281">
        <f t="shared" si="69"/>
        <v>0</v>
      </c>
      <c r="G269" s="381">
        <f t="shared" ref="G269" si="70">SUM(G261:G268)</f>
        <v>128037</v>
      </c>
      <c r="H269" s="381">
        <f>SUM(H261:H268)</f>
        <v>245172</v>
      </c>
      <c r="I269" s="281">
        <f t="shared" si="69"/>
        <v>401200</v>
      </c>
      <c r="J269" s="323">
        <f t="shared" si="58"/>
        <v>36.091724825523428</v>
      </c>
      <c r="K269" s="281">
        <f t="shared" si="69"/>
        <v>546000</v>
      </c>
    </row>
    <row r="270" spans="1:11">
      <c r="A270" s="279"/>
      <c r="B270" s="273" t="s">
        <v>259</v>
      </c>
      <c r="C270" s="273"/>
      <c r="D270" s="282"/>
      <c r="E270" s="281"/>
      <c r="F270" s="283"/>
      <c r="G270" s="384"/>
      <c r="H270" s="384"/>
      <c r="I270" s="283"/>
      <c r="J270" s="323"/>
      <c r="K270" s="283"/>
    </row>
    <row r="271" spans="1:11">
      <c r="A271" s="272"/>
      <c r="B271" s="274"/>
      <c r="C271" s="274" t="s">
        <v>261</v>
      </c>
      <c r="D271" s="275"/>
      <c r="E271" s="117" t="s">
        <v>396</v>
      </c>
      <c r="F271" s="117" t="s">
        <v>396</v>
      </c>
      <c r="G271" s="117" t="s">
        <v>396</v>
      </c>
      <c r="H271" s="379" t="s">
        <v>396</v>
      </c>
      <c r="I271" s="117">
        <v>0</v>
      </c>
      <c r="J271" s="117" t="s">
        <v>396</v>
      </c>
      <c r="K271" s="277">
        <v>10000</v>
      </c>
    </row>
    <row r="272" spans="1:11">
      <c r="A272" s="272"/>
      <c r="B272" s="274"/>
      <c r="C272" s="274" t="s">
        <v>262</v>
      </c>
      <c r="D272" s="275"/>
      <c r="E272" s="117" t="s">
        <v>396</v>
      </c>
      <c r="F272" s="117" t="s">
        <v>396</v>
      </c>
      <c r="G272" s="379">
        <v>11301</v>
      </c>
      <c r="H272" s="379">
        <v>14086</v>
      </c>
      <c r="I272" s="277">
        <v>15000</v>
      </c>
      <c r="J272" s="323">
        <f t="shared" si="58"/>
        <v>0</v>
      </c>
      <c r="K272" s="277">
        <v>15000</v>
      </c>
    </row>
    <row r="273" spans="1:11" s="383" customFormat="1">
      <c r="A273" s="272"/>
      <c r="B273" s="274"/>
      <c r="C273" s="274" t="s">
        <v>114</v>
      </c>
      <c r="D273" s="275"/>
      <c r="E273" s="117" t="s">
        <v>396</v>
      </c>
      <c r="F273" s="117" t="s">
        <v>396</v>
      </c>
      <c r="G273" s="379">
        <v>802914.42</v>
      </c>
      <c r="H273" s="379">
        <v>804201.43</v>
      </c>
      <c r="I273" s="277">
        <v>856800</v>
      </c>
      <c r="J273" s="323">
        <f t="shared" si="58"/>
        <v>0.5547385620915033</v>
      </c>
      <c r="K273" s="277">
        <v>861553</v>
      </c>
    </row>
    <row r="274" spans="1:11">
      <c r="A274" s="272"/>
      <c r="B274" s="274"/>
      <c r="C274" s="274"/>
      <c r="D274" s="369" t="s">
        <v>268</v>
      </c>
      <c r="E274" s="281">
        <f t="shared" ref="E274:K274" si="71">SUM(E270:E273)</f>
        <v>0</v>
      </c>
      <c r="F274" s="281">
        <f t="shared" si="71"/>
        <v>0</v>
      </c>
      <c r="G274" s="381">
        <f t="shared" ref="G274" si="72">SUM(G270:G273)</f>
        <v>814215.42</v>
      </c>
      <c r="H274" s="381">
        <f>SUM(H270:H273)</f>
        <v>818287.43</v>
      </c>
      <c r="I274" s="281">
        <f t="shared" si="71"/>
        <v>871800</v>
      </c>
      <c r="J274" s="323">
        <f t="shared" si="58"/>
        <v>1.6922459279651296</v>
      </c>
      <c r="K274" s="281">
        <f t="shared" si="71"/>
        <v>886553</v>
      </c>
    </row>
    <row r="275" spans="1:11">
      <c r="A275" s="272"/>
      <c r="B275" s="274"/>
      <c r="C275" s="274"/>
      <c r="D275" s="369" t="s">
        <v>358</v>
      </c>
      <c r="E275" s="281">
        <f t="shared" ref="E275:K275" si="73">+E269+E274</f>
        <v>0</v>
      </c>
      <c r="F275" s="281">
        <f t="shared" si="73"/>
        <v>0</v>
      </c>
      <c r="G275" s="381">
        <f t="shared" ref="G275" si="74">+G269+G274</f>
        <v>942252.42</v>
      </c>
      <c r="H275" s="381">
        <f>+H269+H274</f>
        <v>1063459.4300000002</v>
      </c>
      <c r="I275" s="281">
        <f t="shared" si="73"/>
        <v>1273000</v>
      </c>
      <c r="J275" s="323">
        <f t="shared" si="58"/>
        <v>12.53362136684996</v>
      </c>
      <c r="K275" s="281">
        <f t="shared" si="73"/>
        <v>1432553</v>
      </c>
    </row>
    <row r="276" spans="1:11">
      <c r="A276" s="272"/>
      <c r="B276" s="273" t="s">
        <v>126</v>
      </c>
      <c r="C276" s="274"/>
      <c r="D276" s="275"/>
      <c r="E276" s="278"/>
      <c r="F276" s="277"/>
      <c r="G276" s="277"/>
      <c r="H276" s="379"/>
      <c r="I276" s="277"/>
      <c r="J276" s="323"/>
      <c r="K276" s="277"/>
    </row>
    <row r="277" spans="1:11">
      <c r="A277" s="272"/>
      <c r="B277" s="273" t="s">
        <v>232</v>
      </c>
      <c r="C277" s="390"/>
      <c r="D277" s="369"/>
      <c r="E277" s="281"/>
      <c r="F277" s="277"/>
      <c r="G277" s="277"/>
      <c r="H277" s="379"/>
      <c r="I277" s="277"/>
      <c r="J277" s="323"/>
      <c r="K277" s="277"/>
    </row>
    <row r="278" spans="1:11">
      <c r="A278" s="272"/>
      <c r="B278" s="273"/>
      <c r="C278" s="390" t="s">
        <v>108</v>
      </c>
      <c r="D278" s="504"/>
      <c r="E278" s="117" t="s">
        <v>396</v>
      </c>
      <c r="F278" s="117" t="s">
        <v>396</v>
      </c>
      <c r="G278" s="117" t="s">
        <v>396</v>
      </c>
      <c r="H278" s="379" t="s">
        <v>396</v>
      </c>
      <c r="I278" s="277">
        <v>0</v>
      </c>
      <c r="J278" s="117" t="s">
        <v>396</v>
      </c>
      <c r="K278" s="117">
        <v>284000</v>
      </c>
    </row>
    <row r="279" spans="1:11">
      <c r="A279" s="272"/>
      <c r="B279" s="273"/>
      <c r="C279" s="390" t="s">
        <v>352</v>
      </c>
      <c r="D279" s="504"/>
      <c r="E279" s="117" t="s">
        <v>396</v>
      </c>
      <c r="F279" s="117" t="s">
        <v>396</v>
      </c>
      <c r="G279" s="117" t="s">
        <v>396</v>
      </c>
      <c r="H279" s="379" t="s">
        <v>396</v>
      </c>
      <c r="I279" s="277">
        <v>0</v>
      </c>
      <c r="J279" s="117" t="s">
        <v>396</v>
      </c>
      <c r="K279" s="117">
        <v>3500</v>
      </c>
    </row>
    <row r="280" spans="1:11">
      <c r="A280" s="272"/>
      <c r="B280" s="273"/>
      <c r="C280" s="390" t="s">
        <v>353</v>
      </c>
      <c r="D280" s="504"/>
      <c r="E280" s="117" t="s">
        <v>396</v>
      </c>
      <c r="F280" s="117" t="s">
        <v>396</v>
      </c>
      <c r="G280" s="117" t="s">
        <v>396</v>
      </c>
      <c r="H280" s="379" t="s">
        <v>396</v>
      </c>
      <c r="I280" s="277">
        <v>0</v>
      </c>
      <c r="J280" s="117" t="s">
        <v>396</v>
      </c>
      <c r="K280" s="117">
        <v>56000</v>
      </c>
    </row>
    <row r="281" spans="1:11">
      <c r="A281" s="272"/>
      <c r="B281" s="273"/>
      <c r="C281" s="390" t="s">
        <v>110</v>
      </c>
      <c r="D281" s="504"/>
      <c r="E281" s="117" t="s">
        <v>396</v>
      </c>
      <c r="F281" s="117" t="s">
        <v>396</v>
      </c>
      <c r="G281" s="117" t="s">
        <v>396</v>
      </c>
      <c r="H281" s="379" t="s">
        <v>396</v>
      </c>
      <c r="I281" s="277">
        <v>0</v>
      </c>
      <c r="J281" s="117" t="s">
        <v>396</v>
      </c>
      <c r="K281" s="117">
        <v>7600</v>
      </c>
    </row>
    <row r="282" spans="1:11" s="388" customFormat="1">
      <c r="A282" s="272"/>
      <c r="B282" s="273"/>
      <c r="C282" s="390" t="s">
        <v>399</v>
      </c>
      <c r="D282" s="369"/>
      <c r="E282" s="117" t="s">
        <v>396</v>
      </c>
      <c r="F282" s="117" t="s">
        <v>396</v>
      </c>
      <c r="G282" s="379">
        <v>98985.7</v>
      </c>
      <c r="H282" s="379" t="s">
        <v>396</v>
      </c>
      <c r="I282" s="277">
        <v>0</v>
      </c>
      <c r="J282" s="117" t="s">
        <v>396</v>
      </c>
      <c r="K282" s="277">
        <v>0</v>
      </c>
    </row>
    <row r="283" spans="1:11" s="388" customFormat="1">
      <c r="A283" s="272"/>
      <c r="B283" s="274"/>
      <c r="C283" s="274"/>
      <c r="D283" s="369" t="s">
        <v>233</v>
      </c>
      <c r="E283" s="281">
        <f>SUM(E275:E282)</f>
        <v>0</v>
      </c>
      <c r="F283" s="281">
        <f>SUM(F275:F282)</f>
        <v>0</v>
      </c>
      <c r="G283" s="381">
        <f>SUM(G276:G282)</f>
        <v>98985.7</v>
      </c>
      <c r="H283" s="381">
        <f>SUM(H276:H282)</f>
        <v>0</v>
      </c>
      <c r="I283" s="117">
        <f>SUM(I282)</f>
        <v>0</v>
      </c>
      <c r="J283" s="117" t="s">
        <v>396</v>
      </c>
      <c r="K283" s="281">
        <f>SUM(K278:K282)</f>
        <v>351100</v>
      </c>
    </row>
    <row r="284" spans="1:11" s="389" customFormat="1">
      <c r="A284" s="272"/>
      <c r="B284" s="274"/>
      <c r="C284" s="274"/>
      <c r="D284" s="369" t="s">
        <v>234</v>
      </c>
      <c r="E284" s="281">
        <f>+E283</f>
        <v>0</v>
      </c>
      <c r="F284" s="281">
        <f>+F283</f>
        <v>0</v>
      </c>
      <c r="G284" s="381">
        <f>+G283</f>
        <v>98985.7</v>
      </c>
      <c r="H284" s="381">
        <f>+H283</f>
        <v>0</v>
      </c>
      <c r="I284" s="281">
        <f>SUM(I283)</f>
        <v>0</v>
      </c>
      <c r="J284" s="117" t="s">
        <v>396</v>
      </c>
      <c r="K284" s="281">
        <f>SUM(K278:K282)</f>
        <v>351100</v>
      </c>
    </row>
    <row r="285" spans="1:11" s="388" customFormat="1">
      <c r="A285" s="272"/>
      <c r="B285" s="273" t="s">
        <v>128</v>
      </c>
      <c r="C285" s="274"/>
      <c r="D285" s="275"/>
      <c r="E285" s="278"/>
      <c r="F285" s="277"/>
      <c r="G285" s="379"/>
      <c r="H285" s="379"/>
      <c r="I285" s="277"/>
      <c r="J285" s="323"/>
      <c r="K285" s="277"/>
    </row>
    <row r="286" spans="1:11" s="388" customFormat="1" ht="26.25" customHeight="1">
      <c r="A286" s="272"/>
      <c r="B286" s="274"/>
      <c r="C286" s="274" t="s">
        <v>242</v>
      </c>
      <c r="D286" s="275"/>
      <c r="E286" s="278"/>
      <c r="F286" s="277"/>
      <c r="G286" s="379"/>
      <c r="H286" s="379"/>
      <c r="I286" s="277"/>
      <c r="J286" s="323"/>
      <c r="K286" s="277"/>
    </row>
    <row r="287" spans="1:11" s="388" customFormat="1" ht="25.5" customHeight="1">
      <c r="A287" s="272"/>
      <c r="B287" s="274"/>
      <c r="C287" s="274" t="s">
        <v>241</v>
      </c>
      <c r="D287" s="275"/>
      <c r="E287" s="117" t="s">
        <v>396</v>
      </c>
      <c r="F287" s="117" t="s">
        <v>396</v>
      </c>
      <c r="G287" s="379">
        <v>1047800</v>
      </c>
      <c r="H287" s="379">
        <v>1672000</v>
      </c>
      <c r="I287" s="277">
        <v>1616000</v>
      </c>
      <c r="J287" s="323">
        <f t="shared" si="58"/>
        <v>-4.7029702970297027</v>
      </c>
      <c r="K287" s="277">
        <v>1540000</v>
      </c>
    </row>
    <row r="288" spans="1:11" s="388" customFormat="1">
      <c r="A288" s="272"/>
      <c r="B288" s="274"/>
      <c r="C288" s="274"/>
      <c r="D288" s="369" t="s">
        <v>151</v>
      </c>
      <c r="E288" s="281">
        <f>SUM(E285:E287)</f>
        <v>0</v>
      </c>
      <c r="F288" s="281">
        <f t="shared" ref="F288:K288" si="75">SUM(F285:F287)</f>
        <v>0</v>
      </c>
      <c r="G288" s="381">
        <f t="shared" ref="G288" si="76">SUM(G285:G287)</f>
        <v>1047800</v>
      </c>
      <c r="H288" s="381">
        <f t="shared" si="75"/>
        <v>1672000</v>
      </c>
      <c r="I288" s="281">
        <f t="shared" si="75"/>
        <v>1616000</v>
      </c>
      <c r="J288" s="323">
        <f t="shared" si="58"/>
        <v>-4.7029702970297027</v>
      </c>
      <c r="K288" s="281">
        <f t="shared" si="75"/>
        <v>1540000</v>
      </c>
    </row>
    <row r="289" spans="1:11" s="388" customFormat="1">
      <c r="A289" s="272"/>
      <c r="B289" s="274"/>
      <c r="C289" s="274"/>
      <c r="D289" s="369" t="s">
        <v>152</v>
      </c>
      <c r="E289" s="281">
        <f>+E275+E288</f>
        <v>0</v>
      </c>
      <c r="F289" s="281">
        <f>+F275</f>
        <v>0</v>
      </c>
      <c r="G289" s="381">
        <f>+G275+G284+G288</f>
        <v>2089038.12</v>
      </c>
      <c r="H289" s="381">
        <f>+H275+H284+H288</f>
        <v>2735459.43</v>
      </c>
      <c r="I289" s="281">
        <f>+I275+I284+I288</f>
        <v>2889000</v>
      </c>
      <c r="J289" s="323">
        <f t="shared" si="58"/>
        <v>21.691000346140534</v>
      </c>
      <c r="K289" s="281">
        <f>+K259+K275+K284+K288</f>
        <v>3515653</v>
      </c>
    </row>
    <row r="290" spans="1:11" s="389" customFormat="1">
      <c r="A290" s="257" t="s">
        <v>5</v>
      </c>
      <c r="B290" s="258"/>
      <c r="C290" s="258"/>
      <c r="D290" s="259"/>
      <c r="E290" s="260"/>
      <c r="F290" s="261"/>
      <c r="G290" s="261"/>
      <c r="H290" s="261"/>
      <c r="I290" s="261"/>
      <c r="J290" s="261"/>
      <c r="K290" s="261"/>
    </row>
    <row r="291" spans="1:11" s="388" customFormat="1">
      <c r="A291" s="272"/>
      <c r="B291" s="273" t="s">
        <v>334</v>
      </c>
      <c r="C291" s="274"/>
      <c r="D291" s="275"/>
      <c r="E291" s="278"/>
      <c r="F291" s="277"/>
      <c r="G291" s="277"/>
      <c r="H291" s="379"/>
      <c r="I291" s="277"/>
      <c r="J291" s="323"/>
      <c r="K291" s="277"/>
    </row>
    <row r="292" spans="1:11" s="388" customFormat="1">
      <c r="A292" s="279"/>
      <c r="B292" s="273" t="s">
        <v>256</v>
      </c>
      <c r="C292" s="273"/>
      <c r="D292" s="282"/>
      <c r="E292" s="281"/>
      <c r="F292" s="283"/>
      <c r="G292" s="283"/>
      <c r="H292" s="384"/>
      <c r="I292" s="283"/>
      <c r="J292" s="323"/>
      <c r="K292" s="283"/>
    </row>
    <row r="293" spans="1:11" s="388" customFormat="1">
      <c r="A293" s="272"/>
      <c r="B293" s="274"/>
      <c r="C293" s="669" t="s">
        <v>167</v>
      </c>
      <c r="D293" s="670"/>
      <c r="E293" s="278"/>
      <c r="F293" s="277"/>
      <c r="G293" s="277"/>
      <c r="H293" s="379"/>
      <c r="I293" s="277"/>
      <c r="J293" s="323"/>
      <c r="K293" s="277"/>
    </row>
    <row r="294" spans="1:11" s="388" customFormat="1" ht="42">
      <c r="A294" s="272"/>
      <c r="B294" s="274"/>
      <c r="C294" s="501"/>
      <c r="D294" s="284" t="s">
        <v>571</v>
      </c>
      <c r="E294" s="117" t="s">
        <v>396</v>
      </c>
      <c r="F294" s="117" t="s">
        <v>396</v>
      </c>
      <c r="G294" s="117" t="s">
        <v>396</v>
      </c>
      <c r="H294" s="379" t="s">
        <v>396</v>
      </c>
      <c r="I294" s="277">
        <v>0</v>
      </c>
      <c r="J294" s="117" t="s">
        <v>396</v>
      </c>
      <c r="K294" s="277">
        <v>20000</v>
      </c>
    </row>
    <row r="295" spans="1:11" s="388" customFormat="1" ht="42">
      <c r="A295" s="272"/>
      <c r="B295" s="274"/>
      <c r="C295" s="365"/>
      <c r="D295" s="284" t="s">
        <v>572</v>
      </c>
      <c r="E295" s="117" t="s">
        <v>396</v>
      </c>
      <c r="F295" s="117" t="s">
        <v>396</v>
      </c>
      <c r="G295" s="379">
        <f>487+731.5</f>
        <v>1218.5</v>
      </c>
      <c r="H295" s="379" t="s">
        <v>396</v>
      </c>
      <c r="I295" s="117">
        <v>20000</v>
      </c>
      <c r="J295" s="323">
        <f t="shared" ref="J295:J361" si="77">(K295-I295)*100/I295</f>
        <v>0</v>
      </c>
      <c r="K295" s="277">
        <v>20000</v>
      </c>
    </row>
    <row r="296" spans="1:11" s="388" customFormat="1">
      <c r="A296" s="272"/>
      <c r="B296" s="274"/>
      <c r="C296" s="274"/>
      <c r="D296" s="369" t="s">
        <v>267</v>
      </c>
      <c r="E296" s="281">
        <f t="shared" ref="E296:K296" si="78">SUM(E292:E295)</f>
        <v>0</v>
      </c>
      <c r="F296" s="281">
        <f t="shared" si="78"/>
        <v>0</v>
      </c>
      <c r="G296" s="381">
        <f t="shared" ref="G296" si="79">SUM(G292:G295)</f>
        <v>1218.5</v>
      </c>
      <c r="H296" s="381">
        <f t="shared" si="78"/>
        <v>0</v>
      </c>
      <c r="I296" s="281">
        <f>SUM(I292:I295)</f>
        <v>20000</v>
      </c>
      <c r="J296" s="323">
        <f t="shared" si="77"/>
        <v>100</v>
      </c>
      <c r="K296" s="281">
        <f t="shared" si="78"/>
        <v>40000</v>
      </c>
    </row>
    <row r="297" spans="1:11" s="388" customFormat="1">
      <c r="A297" s="272"/>
      <c r="B297" s="274"/>
      <c r="C297" s="274"/>
      <c r="D297" s="369" t="s">
        <v>236</v>
      </c>
      <c r="E297" s="281">
        <f t="shared" ref="E297:K298" si="80">+E296</f>
        <v>0</v>
      </c>
      <c r="F297" s="281">
        <f t="shared" si="80"/>
        <v>0</v>
      </c>
      <c r="G297" s="381">
        <f t="shared" ref="G297" si="81">+G296</f>
        <v>1218.5</v>
      </c>
      <c r="H297" s="381">
        <f t="shared" si="80"/>
        <v>0</v>
      </c>
      <c r="I297" s="281">
        <f t="shared" si="80"/>
        <v>20000</v>
      </c>
      <c r="J297" s="323">
        <f t="shared" si="77"/>
        <v>100</v>
      </c>
      <c r="K297" s="281">
        <f t="shared" si="80"/>
        <v>40000</v>
      </c>
    </row>
    <row r="298" spans="1:11" s="388" customFormat="1">
      <c r="A298" s="272"/>
      <c r="B298" s="274"/>
      <c r="C298" s="274"/>
      <c r="D298" s="369" t="s">
        <v>153</v>
      </c>
      <c r="E298" s="281">
        <f>+E297</f>
        <v>0</v>
      </c>
      <c r="F298" s="281">
        <f t="shared" si="80"/>
        <v>0</v>
      </c>
      <c r="G298" s="381">
        <f t="shared" ref="G298" si="82">+G297</f>
        <v>1218.5</v>
      </c>
      <c r="H298" s="381">
        <f t="shared" si="80"/>
        <v>0</v>
      </c>
      <c r="I298" s="281">
        <f t="shared" si="80"/>
        <v>20000</v>
      </c>
      <c r="J298" s="323">
        <f t="shared" si="77"/>
        <v>100</v>
      </c>
      <c r="K298" s="281">
        <f t="shared" si="80"/>
        <v>40000</v>
      </c>
    </row>
    <row r="299" spans="1:11" s="388" customFormat="1">
      <c r="A299" s="664" t="s">
        <v>154</v>
      </c>
      <c r="B299" s="665"/>
      <c r="C299" s="665"/>
      <c r="D299" s="666"/>
      <c r="E299" s="277">
        <f>+E251+E289+E298</f>
        <v>0</v>
      </c>
      <c r="F299" s="277">
        <f>+F251+F289+F298</f>
        <v>0</v>
      </c>
      <c r="G299" s="384">
        <f>+G251+G289+G298</f>
        <v>2484939.12</v>
      </c>
      <c r="H299" s="384">
        <f>+H251+H289+H298</f>
        <v>3181966.2800000003</v>
      </c>
      <c r="I299" s="283">
        <f>+I251+I289+I298</f>
        <v>4294500</v>
      </c>
      <c r="J299" s="323">
        <f t="shared" si="77"/>
        <v>8.7822330888345554</v>
      </c>
      <c r="K299" s="283">
        <f>+K251+K289+K298</f>
        <v>4671653</v>
      </c>
    </row>
    <row r="300" spans="1:11" s="388" customFormat="1">
      <c r="A300" s="516"/>
      <c r="B300" s="517"/>
      <c r="C300" s="517"/>
      <c r="D300" s="518"/>
      <c r="E300" s="277"/>
      <c r="F300" s="277"/>
      <c r="G300" s="384"/>
      <c r="H300" s="384"/>
      <c r="I300" s="283"/>
      <c r="J300" s="323"/>
      <c r="K300" s="283"/>
    </row>
    <row r="301" spans="1:11" s="388" customFormat="1">
      <c r="A301" s="253" t="s">
        <v>227</v>
      </c>
      <c r="B301" s="254"/>
      <c r="C301" s="254"/>
      <c r="D301" s="255"/>
      <c r="E301" s="256"/>
      <c r="F301" s="287"/>
      <c r="G301" s="287"/>
      <c r="H301" s="287"/>
      <c r="I301" s="287"/>
      <c r="J301" s="287"/>
      <c r="K301" s="287"/>
    </row>
    <row r="302" spans="1:11" s="388" customFormat="1">
      <c r="A302" s="257" t="s">
        <v>56</v>
      </c>
      <c r="B302" s="258"/>
      <c r="C302" s="258"/>
      <c r="D302" s="259"/>
      <c r="E302" s="260"/>
      <c r="F302" s="261"/>
      <c r="G302" s="261"/>
      <c r="H302" s="261"/>
      <c r="I302" s="261"/>
      <c r="J302" s="261"/>
      <c r="K302" s="261"/>
    </row>
    <row r="303" spans="1:11" s="388" customFormat="1">
      <c r="A303" s="272"/>
      <c r="B303" s="273" t="s">
        <v>125</v>
      </c>
      <c r="C303" s="274"/>
      <c r="D303" s="275"/>
      <c r="E303" s="276"/>
      <c r="F303" s="277"/>
      <c r="G303" s="277"/>
      <c r="H303" s="379"/>
      <c r="I303" s="277"/>
      <c r="J303" s="323"/>
      <c r="K303" s="277"/>
    </row>
    <row r="304" spans="1:11" s="388" customFormat="1">
      <c r="A304" s="272"/>
      <c r="B304" s="273" t="s">
        <v>244</v>
      </c>
      <c r="C304" s="274"/>
      <c r="D304" s="275"/>
      <c r="E304" s="278"/>
      <c r="F304" s="277"/>
      <c r="G304" s="277"/>
      <c r="H304" s="379"/>
      <c r="I304" s="277"/>
      <c r="J304" s="323"/>
      <c r="K304" s="277"/>
    </row>
    <row r="305" spans="1:11" s="388" customFormat="1">
      <c r="A305" s="272"/>
      <c r="B305" s="274"/>
      <c r="C305" s="274" t="s">
        <v>245</v>
      </c>
      <c r="D305" s="275"/>
      <c r="E305" s="117" t="s">
        <v>396</v>
      </c>
      <c r="F305" s="117" t="s">
        <v>396</v>
      </c>
      <c r="G305" s="379">
        <v>364345.78</v>
      </c>
      <c r="H305" s="379">
        <v>285923.32</v>
      </c>
      <c r="I305" s="277">
        <v>1000000</v>
      </c>
      <c r="J305" s="323">
        <f t="shared" si="77"/>
        <v>-30</v>
      </c>
      <c r="K305" s="277">
        <v>700000</v>
      </c>
    </row>
    <row r="306" spans="1:11" s="388" customFormat="1">
      <c r="A306" s="272"/>
      <c r="B306" s="274"/>
      <c r="C306" s="274" t="s">
        <v>246</v>
      </c>
      <c r="D306" s="275"/>
      <c r="E306" s="117" t="s">
        <v>396</v>
      </c>
      <c r="F306" s="117" t="s">
        <v>396</v>
      </c>
      <c r="G306" s="379">
        <v>17657</v>
      </c>
      <c r="H306" s="379">
        <f>5205+770</f>
        <v>5975</v>
      </c>
      <c r="I306" s="277">
        <v>14000</v>
      </c>
      <c r="J306" s="323">
        <f t="shared" si="77"/>
        <v>-100</v>
      </c>
      <c r="K306" s="277">
        <v>0</v>
      </c>
    </row>
    <row r="307" spans="1:11" s="388" customFormat="1">
      <c r="A307" s="272"/>
      <c r="B307" s="274"/>
      <c r="C307" s="274" t="s">
        <v>356</v>
      </c>
      <c r="D307" s="275"/>
      <c r="E307" s="117" t="s">
        <v>396</v>
      </c>
      <c r="F307" s="117" t="s">
        <v>396</v>
      </c>
      <c r="G307" s="379" t="s">
        <v>396</v>
      </c>
      <c r="H307" s="379" t="s">
        <v>396</v>
      </c>
      <c r="I307" s="117">
        <v>42000</v>
      </c>
      <c r="J307" s="323">
        <f t="shared" si="77"/>
        <v>0</v>
      </c>
      <c r="K307" s="277">
        <v>42000</v>
      </c>
    </row>
    <row r="308" spans="1:11" s="388" customFormat="1">
      <c r="A308" s="272"/>
      <c r="B308" s="274"/>
      <c r="C308" s="274" t="s">
        <v>18</v>
      </c>
      <c r="D308" s="275"/>
      <c r="E308" s="117" t="s">
        <v>396</v>
      </c>
      <c r="F308" s="117" t="s">
        <v>396</v>
      </c>
      <c r="G308" s="379">
        <v>170040</v>
      </c>
      <c r="H308" s="379">
        <v>176520</v>
      </c>
      <c r="I308" s="277">
        <v>200000</v>
      </c>
      <c r="J308" s="323">
        <f t="shared" si="77"/>
        <v>5.5</v>
      </c>
      <c r="K308" s="277">
        <v>211000</v>
      </c>
    </row>
    <row r="309" spans="1:11" s="389" customFormat="1">
      <c r="A309" s="272"/>
      <c r="B309" s="274"/>
      <c r="C309" s="274" t="s">
        <v>340</v>
      </c>
      <c r="D309" s="275"/>
      <c r="E309" s="117"/>
      <c r="F309" s="117"/>
      <c r="G309" s="379"/>
      <c r="H309" s="379">
        <v>37035.480000000003</v>
      </c>
      <c r="I309" s="277">
        <v>65000</v>
      </c>
      <c r="J309" s="117" t="s">
        <v>396</v>
      </c>
      <c r="K309" s="277">
        <v>108000</v>
      </c>
    </row>
    <row r="310" spans="1:11" s="388" customFormat="1" ht="27" customHeight="1">
      <c r="A310" s="272"/>
      <c r="B310" s="274"/>
      <c r="C310" s="274" t="s">
        <v>248</v>
      </c>
      <c r="D310" s="275"/>
      <c r="E310" s="117"/>
      <c r="F310" s="117"/>
      <c r="G310" s="379"/>
      <c r="H310" s="379">
        <v>25383.87</v>
      </c>
      <c r="I310" s="277">
        <v>45000</v>
      </c>
      <c r="J310" s="117" t="s">
        <v>396</v>
      </c>
      <c r="K310" s="277">
        <v>12000</v>
      </c>
    </row>
    <row r="311" spans="1:11" s="388" customFormat="1">
      <c r="A311" s="279"/>
      <c r="B311" s="273"/>
      <c r="C311" s="273"/>
      <c r="D311" s="369" t="s">
        <v>249</v>
      </c>
      <c r="E311" s="281">
        <f>SUM(E304:E308)</f>
        <v>0</v>
      </c>
      <c r="F311" s="281">
        <f>SUM(F304:F308)</f>
        <v>0</v>
      </c>
      <c r="G311" s="381">
        <f>SUM(G304:G308)</f>
        <v>552042.78</v>
      </c>
      <c r="H311" s="381">
        <f>SUM(H305:H310)</f>
        <v>530837.67000000004</v>
      </c>
      <c r="I311" s="281">
        <f>SUM(I304:I310)</f>
        <v>1366000</v>
      </c>
      <c r="J311" s="323">
        <f t="shared" si="77"/>
        <v>-21.449487554904831</v>
      </c>
      <c r="K311" s="281">
        <f>SUM(K304:K310)</f>
        <v>1073000</v>
      </c>
    </row>
    <row r="312" spans="1:11" s="388" customFormat="1">
      <c r="A312" s="279"/>
      <c r="B312" s="273"/>
      <c r="C312" s="273"/>
      <c r="D312" s="369" t="s">
        <v>235</v>
      </c>
      <c r="E312" s="281">
        <f t="shared" ref="E312:K312" si="83">+E311</f>
        <v>0</v>
      </c>
      <c r="F312" s="281">
        <f t="shared" si="83"/>
        <v>0</v>
      </c>
      <c r="G312" s="381">
        <f t="shared" ref="G312" si="84">+G311</f>
        <v>552042.78</v>
      </c>
      <c r="H312" s="381">
        <f t="shared" si="83"/>
        <v>530837.67000000004</v>
      </c>
      <c r="I312" s="281">
        <f t="shared" si="83"/>
        <v>1366000</v>
      </c>
      <c r="J312" s="323">
        <f t="shared" si="77"/>
        <v>-21.449487554904831</v>
      </c>
      <c r="K312" s="281">
        <f t="shared" si="83"/>
        <v>1073000</v>
      </c>
    </row>
    <row r="313" spans="1:11" s="388" customFormat="1">
      <c r="A313" s="272"/>
      <c r="B313" s="273" t="s">
        <v>334</v>
      </c>
      <c r="C313" s="274"/>
      <c r="D313" s="275"/>
      <c r="E313" s="278"/>
      <c r="F313" s="277"/>
      <c r="G313" s="277"/>
      <c r="H313" s="379"/>
      <c r="I313" s="277"/>
      <c r="J313" s="323"/>
      <c r="K313" s="277"/>
    </row>
    <row r="314" spans="1:11" s="389" customFormat="1">
      <c r="A314" s="279"/>
      <c r="B314" s="273" t="s">
        <v>274</v>
      </c>
      <c r="C314" s="273"/>
      <c r="D314" s="282"/>
      <c r="E314" s="281"/>
      <c r="F314" s="283"/>
      <c r="G314" s="283"/>
      <c r="H314" s="384"/>
      <c r="I314" s="283"/>
      <c r="J314" s="323"/>
      <c r="K314" s="283"/>
    </row>
    <row r="315" spans="1:11" s="388" customFormat="1">
      <c r="A315" s="272"/>
      <c r="B315" s="274"/>
      <c r="C315" s="274" t="s">
        <v>250</v>
      </c>
      <c r="D315" s="275"/>
      <c r="E315" s="117" t="s">
        <v>396</v>
      </c>
      <c r="F315" s="117" t="s">
        <v>396</v>
      </c>
      <c r="G315" s="379" t="s">
        <v>396</v>
      </c>
      <c r="H315" s="379" t="s">
        <v>396</v>
      </c>
      <c r="I315" s="117">
        <v>100000</v>
      </c>
      <c r="J315" s="323">
        <f t="shared" si="77"/>
        <v>-60</v>
      </c>
      <c r="K315" s="277">
        <v>40000</v>
      </c>
    </row>
    <row r="316" spans="1:11" s="388" customFormat="1">
      <c r="A316" s="272"/>
      <c r="B316" s="274"/>
      <c r="C316" s="274" t="str">
        <f>+'[1]10.1รอ-รจ-สธ'!C22</f>
        <v>ค่าตอบแทนการปฏิบัติงานนอกเวลาราชการ</v>
      </c>
      <c r="D316" s="275"/>
      <c r="E316" s="117" t="s">
        <v>396</v>
      </c>
      <c r="F316" s="117" t="s">
        <v>396</v>
      </c>
      <c r="G316" s="379" t="s">
        <v>396</v>
      </c>
      <c r="H316" s="379" t="s">
        <v>396</v>
      </c>
      <c r="I316" s="277">
        <v>20000</v>
      </c>
      <c r="J316" s="323">
        <f t="shared" si="77"/>
        <v>-50</v>
      </c>
      <c r="K316" s="277">
        <v>10000</v>
      </c>
    </row>
    <row r="317" spans="1:11" s="388" customFormat="1">
      <c r="A317" s="272"/>
      <c r="B317" s="274"/>
      <c r="C317" s="274" t="s">
        <v>252</v>
      </c>
      <c r="D317" s="275"/>
      <c r="E317" s="117" t="s">
        <v>396</v>
      </c>
      <c r="F317" s="117" t="s">
        <v>396</v>
      </c>
      <c r="G317" s="379" t="s">
        <v>396</v>
      </c>
      <c r="H317" s="379" t="s">
        <v>396</v>
      </c>
      <c r="I317" s="277">
        <v>0</v>
      </c>
      <c r="J317" s="117" t="s">
        <v>396</v>
      </c>
      <c r="K317" s="117">
        <v>72000</v>
      </c>
    </row>
    <row r="318" spans="1:11" s="388" customFormat="1">
      <c r="A318" s="272"/>
      <c r="B318" s="274"/>
      <c r="C318" s="274" t="s">
        <v>253</v>
      </c>
      <c r="D318" s="275"/>
      <c r="E318" s="117" t="s">
        <v>396</v>
      </c>
      <c r="F318" s="117" t="s">
        <v>396</v>
      </c>
      <c r="G318" s="379">
        <v>3404</v>
      </c>
      <c r="H318" s="379">
        <v>1702</v>
      </c>
      <c r="I318" s="277">
        <v>10000</v>
      </c>
      <c r="J318" s="323">
        <f t="shared" si="77"/>
        <v>0</v>
      </c>
      <c r="K318" s="277">
        <v>10000</v>
      </c>
    </row>
    <row r="319" spans="1:11" s="388" customFormat="1">
      <c r="A319" s="272"/>
      <c r="B319" s="274"/>
      <c r="C319" s="274" t="s">
        <v>254</v>
      </c>
      <c r="D319" s="275"/>
      <c r="E319" s="117" t="s">
        <v>396</v>
      </c>
      <c r="F319" s="117" t="s">
        <v>396</v>
      </c>
      <c r="G319" s="379">
        <v>23993</v>
      </c>
      <c r="H319" s="379">
        <v>220</v>
      </c>
      <c r="I319" s="277">
        <v>0</v>
      </c>
      <c r="J319" s="117" t="s">
        <v>396</v>
      </c>
      <c r="K319" s="117">
        <v>0</v>
      </c>
    </row>
    <row r="320" spans="1:11" s="388" customFormat="1">
      <c r="A320" s="272"/>
      <c r="B320" s="274"/>
      <c r="C320" s="274"/>
      <c r="D320" s="369" t="s">
        <v>255</v>
      </c>
      <c r="E320" s="281">
        <f t="shared" ref="E320:K320" si="85">SUM(E314:E319)</f>
        <v>0</v>
      </c>
      <c r="F320" s="281">
        <f t="shared" si="85"/>
        <v>0</v>
      </c>
      <c r="G320" s="381">
        <f t="shared" ref="G320" si="86">SUM(G314:G319)</f>
        <v>27397</v>
      </c>
      <c r="H320" s="381">
        <f>SUM(H314:H319)</f>
        <v>1922</v>
      </c>
      <c r="I320" s="281">
        <f t="shared" si="85"/>
        <v>130000</v>
      </c>
      <c r="J320" s="323">
        <f t="shared" si="77"/>
        <v>1.5384615384615385</v>
      </c>
      <c r="K320" s="281">
        <f t="shared" si="85"/>
        <v>132000</v>
      </c>
    </row>
    <row r="321" spans="1:11">
      <c r="A321" s="279"/>
      <c r="B321" s="273" t="s">
        <v>256</v>
      </c>
      <c r="C321" s="273"/>
      <c r="D321" s="282"/>
      <c r="E321" s="281"/>
      <c r="F321" s="283"/>
      <c r="G321" s="384"/>
      <c r="H321" s="384"/>
      <c r="I321" s="283"/>
      <c r="J321" s="323"/>
      <c r="K321" s="283"/>
    </row>
    <row r="322" spans="1:11" s="388" customFormat="1">
      <c r="A322" s="272"/>
      <c r="B322" s="274"/>
      <c r="C322" s="274" t="str">
        <f>+'[1]10.1รอ-รจ-สธ'!C30</f>
        <v>รายจ่ายเพื่อให้ได้มาซึ่งบริการ</v>
      </c>
      <c r="D322" s="275"/>
      <c r="E322" s="117" t="s">
        <v>396</v>
      </c>
      <c r="F322" s="117" t="s">
        <v>396</v>
      </c>
      <c r="G322" s="379" t="s">
        <v>396</v>
      </c>
      <c r="H322" s="379">
        <v>59719</v>
      </c>
      <c r="I322" s="277">
        <v>100000</v>
      </c>
      <c r="J322" s="323">
        <f t="shared" si="77"/>
        <v>0</v>
      </c>
      <c r="K322" s="277">
        <v>100000</v>
      </c>
    </row>
    <row r="323" spans="1:11" s="388" customFormat="1">
      <c r="A323" s="272"/>
      <c r="B323" s="274"/>
      <c r="C323" s="274" t="str">
        <f>+'[1]10.1รอ-รจ-สธ'!C37</f>
        <v>ค่าบำรุงรักษาและซ่อมแซม</v>
      </c>
      <c r="D323" s="275"/>
      <c r="E323" s="117" t="s">
        <v>396</v>
      </c>
      <c r="F323" s="117" t="s">
        <v>396</v>
      </c>
      <c r="G323" s="379">
        <v>6750</v>
      </c>
      <c r="H323" s="379">
        <v>41860</v>
      </c>
      <c r="I323" s="277">
        <v>30000</v>
      </c>
      <c r="J323" s="323">
        <f t="shared" si="77"/>
        <v>0</v>
      </c>
      <c r="K323" s="277">
        <f>+'[1]10.1รอ-รจ-สธ'!F37</f>
        <v>30000</v>
      </c>
    </row>
    <row r="324" spans="1:11" s="388" customFormat="1">
      <c r="A324" s="272"/>
      <c r="B324" s="274"/>
      <c r="C324" s="669" t="s">
        <v>39</v>
      </c>
      <c r="D324" s="670"/>
      <c r="E324" s="117" t="s">
        <v>396</v>
      </c>
      <c r="F324" s="117" t="s">
        <v>396</v>
      </c>
      <c r="G324" s="117" t="s">
        <v>396</v>
      </c>
      <c r="H324" s="379" t="s">
        <v>396</v>
      </c>
      <c r="I324" s="277"/>
      <c r="J324" s="323"/>
      <c r="K324" s="277"/>
    </row>
    <row r="325" spans="1:11" s="388" customFormat="1" ht="42">
      <c r="A325" s="272"/>
      <c r="B325" s="274"/>
      <c r="C325" s="365"/>
      <c r="D325" s="366" t="str">
        <f>+'[1]10.1รอ-รจ-สธ'!D34</f>
        <v>1) ค่าใช้จ่ายในการเดินทางไปราชการในและนอกราชอาณาจักร</v>
      </c>
      <c r="E325" s="117" t="s">
        <v>396</v>
      </c>
      <c r="F325" s="117" t="s">
        <v>396</v>
      </c>
      <c r="G325" s="117" t="s">
        <v>396</v>
      </c>
      <c r="H325" s="379" t="s">
        <v>396</v>
      </c>
      <c r="I325" s="277">
        <v>15000</v>
      </c>
      <c r="J325" s="323">
        <f t="shared" si="77"/>
        <v>0</v>
      </c>
      <c r="K325" s="277">
        <v>15000</v>
      </c>
    </row>
    <row r="326" spans="1:11" s="388" customFormat="1" ht="42">
      <c r="A326" s="272"/>
      <c r="B326" s="274"/>
      <c r="C326" s="365"/>
      <c r="D326" s="366" t="s">
        <v>365</v>
      </c>
      <c r="E326" s="117" t="s">
        <v>396</v>
      </c>
      <c r="F326" s="117" t="s">
        <v>396</v>
      </c>
      <c r="G326" s="379">
        <v>197254</v>
      </c>
      <c r="H326" s="379">
        <v>0</v>
      </c>
      <c r="I326" s="277">
        <v>250000</v>
      </c>
      <c r="J326" s="323">
        <f t="shared" si="77"/>
        <v>0</v>
      </c>
      <c r="K326" s="277">
        <v>250000</v>
      </c>
    </row>
    <row r="327" spans="1:11" s="388" customFormat="1">
      <c r="A327" s="272"/>
      <c r="B327" s="274"/>
      <c r="C327" s="274"/>
      <c r="D327" s="369" t="s">
        <v>267</v>
      </c>
      <c r="E327" s="281">
        <f>SUM(E321:E324)</f>
        <v>0</v>
      </c>
      <c r="F327" s="281">
        <f>SUM(F321:F324)</f>
        <v>0</v>
      </c>
      <c r="G327" s="381">
        <f>SUM(G321:G326)</f>
        <v>204004</v>
      </c>
      <c r="H327" s="381">
        <f>SUM(H321:H326)</f>
        <v>101579</v>
      </c>
      <c r="I327" s="281">
        <f>SUM(I322:I326)</f>
        <v>395000</v>
      </c>
      <c r="J327" s="323">
        <f t="shared" si="77"/>
        <v>0</v>
      </c>
      <c r="K327" s="281">
        <f>SUM(K321:K326)</f>
        <v>395000</v>
      </c>
    </row>
    <row r="328" spans="1:11" s="389" customFormat="1">
      <c r="A328" s="279"/>
      <c r="B328" s="273" t="s">
        <v>259</v>
      </c>
      <c r="C328" s="273"/>
      <c r="D328" s="282"/>
      <c r="E328" s="281"/>
      <c r="F328" s="283"/>
      <c r="G328" s="384"/>
      <c r="H328" s="384"/>
      <c r="I328" s="283"/>
      <c r="J328" s="323"/>
      <c r="K328" s="283"/>
    </row>
    <row r="329" spans="1:11" s="389" customFormat="1">
      <c r="A329" s="279"/>
      <c r="B329" s="273"/>
      <c r="C329" s="274" t="s">
        <v>260</v>
      </c>
      <c r="D329" s="282"/>
      <c r="E329" s="117" t="s">
        <v>396</v>
      </c>
      <c r="F329" s="117" t="s">
        <v>396</v>
      </c>
      <c r="G329" s="379">
        <v>4942.8</v>
      </c>
      <c r="H329" s="379">
        <v>28700</v>
      </c>
      <c r="I329" s="277">
        <v>60000</v>
      </c>
      <c r="J329" s="323">
        <f t="shared" si="77"/>
        <v>0</v>
      </c>
      <c r="K329" s="277">
        <v>60000</v>
      </c>
    </row>
    <row r="330" spans="1:11" s="388" customFormat="1">
      <c r="A330" s="272"/>
      <c r="B330" s="274"/>
      <c r="C330" s="274" t="s">
        <v>262</v>
      </c>
      <c r="D330" s="275"/>
      <c r="E330" s="117" t="s">
        <v>396</v>
      </c>
      <c r="F330" s="117" t="s">
        <v>396</v>
      </c>
      <c r="G330" s="379">
        <v>0</v>
      </c>
      <c r="H330" s="379">
        <v>0</v>
      </c>
      <c r="I330" s="277">
        <v>10000</v>
      </c>
      <c r="J330" s="323">
        <f t="shared" si="77"/>
        <v>0</v>
      </c>
      <c r="K330" s="277">
        <v>10000</v>
      </c>
    </row>
    <row r="331" spans="1:11" s="389" customFormat="1">
      <c r="A331" s="272"/>
      <c r="B331" s="274"/>
      <c r="C331" s="274" t="s">
        <v>264</v>
      </c>
      <c r="D331" s="275"/>
      <c r="E331" s="117" t="s">
        <v>396</v>
      </c>
      <c r="F331" s="117" t="s">
        <v>396</v>
      </c>
      <c r="G331" s="379">
        <v>23026</v>
      </c>
      <c r="H331" s="379">
        <v>37149</v>
      </c>
      <c r="I331" s="277">
        <v>50000</v>
      </c>
      <c r="J331" s="323">
        <f t="shared" si="77"/>
        <v>0</v>
      </c>
      <c r="K331" s="277">
        <v>50000</v>
      </c>
    </row>
    <row r="332" spans="1:11" s="388" customFormat="1">
      <c r="A332" s="272"/>
      <c r="B332" s="274"/>
      <c r="C332" s="274" t="s">
        <v>265</v>
      </c>
      <c r="D332" s="275"/>
      <c r="E332" s="117" t="s">
        <v>396</v>
      </c>
      <c r="F332" s="117" t="s">
        <v>396</v>
      </c>
      <c r="G332" s="379" t="s">
        <v>396</v>
      </c>
      <c r="H332" s="379" t="s">
        <v>396</v>
      </c>
      <c r="I332" s="277">
        <v>2000</v>
      </c>
      <c r="J332" s="323">
        <f t="shared" si="77"/>
        <v>0</v>
      </c>
      <c r="K332" s="277">
        <v>2000</v>
      </c>
    </row>
    <row r="333" spans="1:11" s="388" customFormat="1">
      <c r="A333" s="272"/>
      <c r="B333" s="274"/>
      <c r="C333" s="274" t="s">
        <v>261</v>
      </c>
      <c r="D333" s="275"/>
      <c r="E333" s="117" t="s">
        <v>396</v>
      </c>
      <c r="F333" s="117" t="s">
        <v>396</v>
      </c>
      <c r="G333" s="379">
        <v>7750</v>
      </c>
      <c r="H333" s="379">
        <v>796.08</v>
      </c>
      <c r="I333" s="277">
        <v>10000</v>
      </c>
      <c r="J333" s="323">
        <f t="shared" si="77"/>
        <v>0</v>
      </c>
      <c r="K333" s="277">
        <v>10000</v>
      </c>
    </row>
    <row r="334" spans="1:11" s="388" customFormat="1">
      <c r="A334" s="272"/>
      <c r="B334" s="274"/>
      <c r="C334" s="274" t="s">
        <v>366</v>
      </c>
      <c r="D334" s="275"/>
      <c r="E334" s="117" t="s">
        <v>396</v>
      </c>
      <c r="F334" s="117" t="s">
        <v>396</v>
      </c>
      <c r="G334" s="379">
        <v>39000</v>
      </c>
      <c r="H334" s="379">
        <v>92280</v>
      </c>
      <c r="I334" s="277">
        <v>100000</v>
      </c>
      <c r="J334" s="323">
        <f t="shared" si="77"/>
        <v>0</v>
      </c>
      <c r="K334" s="277">
        <v>100000</v>
      </c>
    </row>
    <row r="335" spans="1:11" s="388" customFormat="1">
      <c r="A335" s="272"/>
      <c r="B335" s="274"/>
      <c r="C335" s="274" t="s">
        <v>266</v>
      </c>
      <c r="D335" s="275"/>
      <c r="E335" s="117" t="s">
        <v>396</v>
      </c>
      <c r="F335" s="117" t="s">
        <v>396</v>
      </c>
      <c r="G335" s="379">
        <v>1130</v>
      </c>
      <c r="H335" s="379">
        <v>1664</v>
      </c>
      <c r="I335" s="277">
        <v>10000</v>
      </c>
      <c r="J335" s="323">
        <f t="shared" si="77"/>
        <v>200</v>
      </c>
      <c r="K335" s="277">
        <v>30000</v>
      </c>
    </row>
    <row r="336" spans="1:11" s="389" customFormat="1">
      <c r="A336" s="272"/>
      <c r="B336" s="274"/>
      <c r="C336" s="274"/>
      <c r="D336" s="369" t="s">
        <v>268</v>
      </c>
      <c r="E336" s="281">
        <f t="shared" ref="E336:K336" si="87">SUM(E328:E335)</f>
        <v>0</v>
      </c>
      <c r="F336" s="281">
        <f t="shared" si="87"/>
        <v>0</v>
      </c>
      <c r="G336" s="381">
        <f t="shared" ref="G336" si="88">SUM(G328:G335)</f>
        <v>75848.800000000003</v>
      </c>
      <c r="H336" s="381">
        <f>SUM(H328:H335)</f>
        <v>160589.08000000002</v>
      </c>
      <c r="I336" s="281">
        <f t="shared" si="87"/>
        <v>242000</v>
      </c>
      <c r="J336" s="323">
        <f t="shared" si="77"/>
        <v>8.2644628099173545</v>
      </c>
      <c r="K336" s="281">
        <f t="shared" si="87"/>
        <v>262000</v>
      </c>
    </row>
    <row r="337" spans="1:11" s="388" customFormat="1">
      <c r="A337" s="272"/>
      <c r="B337" s="274"/>
      <c r="C337" s="274"/>
      <c r="D337" s="369" t="s">
        <v>358</v>
      </c>
      <c r="E337" s="281">
        <f t="shared" ref="E337:K337" si="89">+E320+E327+E336</f>
        <v>0</v>
      </c>
      <c r="F337" s="281">
        <f t="shared" si="89"/>
        <v>0</v>
      </c>
      <c r="G337" s="232">
        <f t="shared" si="89"/>
        <v>307249.8</v>
      </c>
      <c r="H337" s="381">
        <f>+H320+H327+H336</f>
        <v>264090.08</v>
      </c>
      <c r="I337" s="281">
        <f t="shared" si="89"/>
        <v>767000</v>
      </c>
      <c r="J337" s="323">
        <f t="shared" si="77"/>
        <v>2.8683181225554106</v>
      </c>
      <c r="K337" s="281">
        <f t="shared" si="89"/>
        <v>789000</v>
      </c>
    </row>
    <row r="338" spans="1:11" s="388" customFormat="1">
      <c r="A338" s="272"/>
      <c r="B338" s="273" t="s">
        <v>126</v>
      </c>
      <c r="C338" s="274"/>
      <c r="D338" s="275"/>
      <c r="E338" s="278"/>
      <c r="F338" s="277"/>
      <c r="G338" s="277"/>
      <c r="H338" s="379"/>
      <c r="I338" s="277"/>
      <c r="J338" s="323"/>
      <c r="K338" s="277"/>
    </row>
    <row r="339" spans="1:11" s="388" customFormat="1" ht="28.5" customHeight="1">
      <c r="A339" s="272"/>
      <c r="B339" s="273" t="s">
        <v>232</v>
      </c>
      <c r="C339" s="390"/>
      <c r="D339" s="369"/>
      <c r="E339" s="281"/>
      <c r="F339" s="277"/>
      <c r="G339" s="277"/>
      <c r="H339" s="379"/>
      <c r="I339" s="277"/>
      <c r="J339" s="323"/>
      <c r="K339" s="277"/>
    </row>
    <row r="340" spans="1:11" s="388" customFormat="1" ht="26.25" customHeight="1">
      <c r="A340" s="272"/>
      <c r="B340" s="273"/>
      <c r="C340" s="274" t="s">
        <v>367</v>
      </c>
      <c r="D340" s="275"/>
      <c r="E340" s="117" t="s">
        <v>396</v>
      </c>
      <c r="F340" s="117" t="s">
        <v>396</v>
      </c>
      <c r="G340" s="117" t="s">
        <v>396</v>
      </c>
      <c r="H340" s="379">
        <v>2097.1999999999998</v>
      </c>
      <c r="I340" s="277">
        <v>0</v>
      </c>
      <c r="J340" s="117" t="s">
        <v>396</v>
      </c>
      <c r="K340" s="277">
        <v>0</v>
      </c>
    </row>
    <row r="341" spans="1:11" s="388" customFormat="1">
      <c r="A341" s="272"/>
      <c r="B341" s="273"/>
      <c r="C341" s="274" t="s">
        <v>581</v>
      </c>
      <c r="D341" s="275"/>
      <c r="E341" s="117"/>
      <c r="F341" s="117"/>
      <c r="G341" s="117"/>
      <c r="H341" s="379">
        <v>85000</v>
      </c>
      <c r="I341" s="277"/>
      <c r="J341" s="117"/>
      <c r="K341" s="277"/>
    </row>
    <row r="342" spans="1:11" s="388" customFormat="1">
      <c r="A342" s="272"/>
      <c r="B342" s="273"/>
      <c r="C342" s="274" t="s">
        <v>110</v>
      </c>
      <c r="D342" s="275"/>
      <c r="E342" s="117" t="s">
        <v>396</v>
      </c>
      <c r="F342" s="117" t="s">
        <v>396</v>
      </c>
      <c r="G342" s="117" t="s">
        <v>396</v>
      </c>
      <c r="H342" s="379" t="s">
        <v>396</v>
      </c>
      <c r="I342" s="277">
        <v>0</v>
      </c>
      <c r="J342" s="117" t="s">
        <v>396</v>
      </c>
      <c r="K342" s="277">
        <v>0</v>
      </c>
    </row>
    <row r="343" spans="1:11" s="389" customFormat="1">
      <c r="A343" s="272"/>
      <c r="B343" s="286"/>
      <c r="C343" s="274" t="s">
        <v>79</v>
      </c>
      <c r="D343" s="275"/>
      <c r="E343" s="117" t="s">
        <v>396</v>
      </c>
      <c r="F343" s="117" t="s">
        <v>396</v>
      </c>
      <c r="G343" s="117" t="s">
        <v>396</v>
      </c>
      <c r="H343" s="379" t="s">
        <v>396</v>
      </c>
      <c r="I343" s="277">
        <v>0</v>
      </c>
      <c r="J343" s="117" t="s">
        <v>396</v>
      </c>
      <c r="K343" s="277">
        <v>0</v>
      </c>
    </row>
    <row r="344" spans="1:11" s="388" customFormat="1">
      <c r="A344" s="272"/>
      <c r="B344" s="274"/>
      <c r="C344" s="274"/>
      <c r="D344" s="369" t="s">
        <v>233</v>
      </c>
      <c r="E344" s="281">
        <f t="shared" ref="E344:K344" si="90">SUM(E339:E343)</f>
        <v>0</v>
      </c>
      <c r="F344" s="281">
        <f t="shared" si="90"/>
        <v>0</v>
      </c>
      <c r="G344" s="281">
        <f t="shared" si="90"/>
        <v>0</v>
      </c>
      <c r="H344" s="381">
        <f>SUM(H339:H343)</f>
        <v>87097.2</v>
      </c>
      <c r="I344" s="281">
        <f t="shared" si="90"/>
        <v>0</v>
      </c>
      <c r="J344" s="117" t="s">
        <v>396</v>
      </c>
      <c r="K344" s="281">
        <f t="shared" si="90"/>
        <v>0</v>
      </c>
    </row>
    <row r="345" spans="1:11" s="388" customFormat="1">
      <c r="A345" s="272"/>
      <c r="B345" s="273" t="s">
        <v>176</v>
      </c>
      <c r="C345" s="273"/>
      <c r="D345" s="369"/>
      <c r="E345" s="281"/>
      <c r="F345" s="281"/>
      <c r="G345" s="281"/>
      <c r="H345" s="381"/>
      <c r="I345" s="281"/>
      <c r="J345" s="323"/>
      <c r="K345" s="281"/>
    </row>
    <row r="346" spans="1:11" s="388" customFormat="1">
      <c r="A346" s="272"/>
      <c r="B346" s="273"/>
      <c r="C346" s="274" t="s">
        <v>32</v>
      </c>
      <c r="D346" s="321"/>
      <c r="E346" s="117" t="s">
        <v>396</v>
      </c>
      <c r="F346" s="117" t="s">
        <v>396</v>
      </c>
      <c r="G346" s="117" t="s">
        <v>396</v>
      </c>
      <c r="H346" s="379" t="s">
        <v>396</v>
      </c>
      <c r="I346" s="117">
        <v>20000</v>
      </c>
      <c r="J346" s="323">
        <f t="shared" si="77"/>
        <v>-100</v>
      </c>
      <c r="K346" s="277">
        <v>0</v>
      </c>
    </row>
    <row r="347" spans="1:11" s="388" customFormat="1">
      <c r="A347" s="272"/>
      <c r="B347" s="274"/>
      <c r="C347" s="274"/>
      <c r="D347" s="369" t="s">
        <v>21</v>
      </c>
      <c r="E347" s="281">
        <f>SUM(E343:E346)</f>
        <v>0</v>
      </c>
      <c r="F347" s="281">
        <f>SUM(F343:F346)</f>
        <v>0</v>
      </c>
      <c r="G347" s="281">
        <f>SUM(G343:G346)</f>
        <v>0</v>
      </c>
      <c r="H347" s="381">
        <f>SUM(H346:H346)</f>
        <v>0</v>
      </c>
      <c r="I347" s="281">
        <f>SUM(I346:I346)</f>
        <v>20000</v>
      </c>
      <c r="J347" s="323">
        <f t="shared" si="77"/>
        <v>-100</v>
      </c>
      <c r="K347" s="281">
        <f>SUM(K346)</f>
        <v>0</v>
      </c>
    </row>
    <row r="348" spans="1:11" s="388" customFormat="1">
      <c r="A348" s="272"/>
      <c r="B348" s="274"/>
      <c r="C348" s="274"/>
      <c r="D348" s="369" t="s">
        <v>234</v>
      </c>
      <c r="E348" s="281">
        <f>+E344</f>
        <v>0</v>
      </c>
      <c r="F348" s="281">
        <f>+F344</f>
        <v>0</v>
      </c>
      <c r="G348" s="281">
        <f>+G344</f>
        <v>0</v>
      </c>
      <c r="H348" s="381">
        <f>+H344</f>
        <v>87097.2</v>
      </c>
      <c r="I348" s="281">
        <f>+I344+I347</f>
        <v>20000</v>
      </c>
      <c r="J348" s="323">
        <f t="shared" si="77"/>
        <v>-100</v>
      </c>
      <c r="K348" s="281">
        <f>+K344+K347</f>
        <v>0</v>
      </c>
    </row>
    <row r="349" spans="1:11" s="388" customFormat="1">
      <c r="A349" s="272"/>
      <c r="B349" s="274"/>
      <c r="C349" s="274"/>
      <c r="D349" s="369" t="s">
        <v>80</v>
      </c>
      <c r="E349" s="281">
        <f t="shared" ref="E349:K349" si="91">+E312+E337+E348</f>
        <v>0</v>
      </c>
      <c r="F349" s="281">
        <f t="shared" si="91"/>
        <v>0</v>
      </c>
      <c r="G349" s="232">
        <f t="shared" si="91"/>
        <v>859292.58000000007</v>
      </c>
      <c r="H349" s="381">
        <f>+H312+H337+H348</f>
        <v>882024.95</v>
      </c>
      <c r="I349" s="281">
        <f t="shared" si="91"/>
        <v>2153000</v>
      </c>
      <c r="J349" s="323">
        <f t="shared" si="77"/>
        <v>-13.516024152345564</v>
      </c>
      <c r="K349" s="281">
        <f t="shared" si="91"/>
        <v>1862000</v>
      </c>
    </row>
    <row r="350" spans="1:11" s="388" customFormat="1">
      <c r="A350" s="272"/>
      <c r="B350" s="274"/>
      <c r="C350" s="274"/>
      <c r="D350" s="515"/>
      <c r="E350" s="281"/>
      <c r="F350" s="281"/>
      <c r="G350" s="232"/>
      <c r="H350" s="381"/>
      <c r="I350" s="281"/>
      <c r="J350" s="323"/>
      <c r="K350" s="281"/>
    </row>
    <row r="351" spans="1:11" s="392" customFormat="1">
      <c r="A351" s="257" t="s">
        <v>228</v>
      </c>
      <c r="B351" s="258"/>
      <c r="C351" s="258"/>
      <c r="D351" s="259"/>
      <c r="E351" s="260"/>
      <c r="F351" s="261"/>
      <c r="G351" s="261"/>
      <c r="H351" s="261"/>
      <c r="I351" s="261"/>
      <c r="J351" s="261"/>
      <c r="K351" s="261"/>
    </row>
    <row r="352" spans="1:11" s="392" customFormat="1">
      <c r="A352" s="272"/>
      <c r="B352" s="273" t="s">
        <v>334</v>
      </c>
      <c r="C352" s="274"/>
      <c r="D352" s="275"/>
      <c r="E352" s="278"/>
      <c r="F352" s="277"/>
      <c r="G352" s="277"/>
      <c r="H352" s="379"/>
      <c r="I352" s="277"/>
      <c r="J352" s="323"/>
      <c r="K352" s="277"/>
    </row>
    <row r="353" spans="1:11" s="388" customFormat="1">
      <c r="A353" s="279"/>
      <c r="B353" s="273" t="s">
        <v>256</v>
      </c>
      <c r="C353" s="273"/>
      <c r="D353" s="282"/>
      <c r="E353" s="281"/>
      <c r="F353" s="283"/>
      <c r="G353" s="283"/>
      <c r="H353" s="384"/>
      <c r="I353" s="283"/>
      <c r="J353" s="323"/>
      <c r="K353" s="283"/>
    </row>
    <row r="354" spans="1:11" s="388" customFormat="1">
      <c r="A354" s="272"/>
      <c r="B354" s="274"/>
      <c r="C354" s="669" t="s">
        <v>39</v>
      </c>
      <c r="D354" s="670"/>
      <c r="E354" s="278"/>
      <c r="F354" s="277"/>
      <c r="G354" s="277"/>
      <c r="H354" s="379"/>
      <c r="I354" s="277"/>
      <c r="J354" s="323"/>
      <c r="K354" s="277"/>
    </row>
    <row r="355" spans="1:11" s="388" customFormat="1" ht="42">
      <c r="A355" s="272"/>
      <c r="B355" s="274"/>
      <c r="C355" s="274"/>
      <c r="D355" s="226" t="s">
        <v>368</v>
      </c>
      <c r="E355" s="117" t="s">
        <v>396</v>
      </c>
      <c r="F355" s="117" t="s">
        <v>396</v>
      </c>
      <c r="G355" s="117" t="s">
        <v>396</v>
      </c>
      <c r="H355" s="379" t="s">
        <v>396</v>
      </c>
      <c r="I355" s="277">
        <v>30000</v>
      </c>
      <c r="J355" s="323">
        <f t="shared" si="77"/>
        <v>0</v>
      </c>
      <c r="K355" s="277">
        <f>+'[1]10.1รอ-รจ-สธ'!F83</f>
        <v>30000</v>
      </c>
    </row>
    <row r="356" spans="1:11" s="388" customFormat="1" ht="42">
      <c r="A356" s="272"/>
      <c r="B356" s="274"/>
      <c r="C356" s="274"/>
      <c r="D356" s="275" t="s">
        <v>400</v>
      </c>
      <c r="E356" s="117" t="s">
        <v>396</v>
      </c>
      <c r="F356" s="117" t="s">
        <v>396</v>
      </c>
      <c r="G356" s="379">
        <f>1400+8092</f>
        <v>9492</v>
      </c>
      <c r="H356" s="379" t="s">
        <v>396</v>
      </c>
      <c r="I356" s="277">
        <v>30000</v>
      </c>
      <c r="J356" s="323">
        <f t="shared" si="77"/>
        <v>0</v>
      </c>
      <c r="K356" s="277">
        <v>30000</v>
      </c>
    </row>
    <row r="357" spans="1:11" s="388" customFormat="1" ht="42">
      <c r="A357" s="272"/>
      <c r="B357" s="274"/>
      <c r="C357" s="274"/>
      <c r="D357" s="275" t="s">
        <v>369</v>
      </c>
      <c r="E357" s="117" t="s">
        <v>396</v>
      </c>
      <c r="F357" s="117" t="s">
        <v>396</v>
      </c>
      <c r="G357" s="379" t="s">
        <v>396</v>
      </c>
      <c r="H357" s="379" t="s">
        <v>396</v>
      </c>
      <c r="I357" s="277">
        <v>30000</v>
      </c>
      <c r="J357" s="323">
        <f t="shared" si="77"/>
        <v>0</v>
      </c>
      <c r="K357" s="277">
        <v>30000</v>
      </c>
    </row>
    <row r="358" spans="1:11" s="388" customFormat="1" ht="42">
      <c r="A358" s="272"/>
      <c r="B358" s="274"/>
      <c r="C358" s="274"/>
      <c r="D358" s="275" t="s">
        <v>370</v>
      </c>
      <c r="E358" s="117" t="s">
        <v>396</v>
      </c>
      <c r="F358" s="117" t="s">
        <v>396</v>
      </c>
      <c r="G358" s="379">
        <v>14660</v>
      </c>
      <c r="H358" s="379">
        <v>25500</v>
      </c>
      <c r="I358" s="277">
        <v>40000</v>
      </c>
      <c r="J358" s="323">
        <f t="shared" si="77"/>
        <v>0</v>
      </c>
      <c r="K358" s="277">
        <v>40000</v>
      </c>
    </row>
    <row r="359" spans="1:11" s="388" customFormat="1" ht="42">
      <c r="A359" s="272"/>
      <c r="B359" s="274"/>
      <c r="C359" s="274"/>
      <c r="D359" s="275" t="s">
        <v>371</v>
      </c>
      <c r="E359" s="117" t="s">
        <v>396</v>
      </c>
      <c r="F359" s="117" t="s">
        <v>396</v>
      </c>
      <c r="G359" s="117" t="s">
        <v>396</v>
      </c>
      <c r="H359" s="379" t="s">
        <v>396</v>
      </c>
      <c r="I359" s="277">
        <v>20000</v>
      </c>
      <c r="J359" s="323">
        <f t="shared" si="77"/>
        <v>-100</v>
      </c>
      <c r="K359" s="277">
        <v>0</v>
      </c>
    </row>
    <row r="360" spans="1:11" s="388" customFormat="1">
      <c r="A360" s="272"/>
      <c r="B360" s="274"/>
      <c r="C360" s="274"/>
      <c r="D360" s="275" t="s">
        <v>401</v>
      </c>
      <c r="E360" s="117" t="s">
        <v>396</v>
      </c>
      <c r="F360" s="117" t="s">
        <v>396</v>
      </c>
      <c r="G360" s="117" t="s">
        <v>396</v>
      </c>
      <c r="H360" s="379" t="s">
        <v>396</v>
      </c>
      <c r="I360" s="277">
        <v>40000</v>
      </c>
      <c r="J360" s="323">
        <f t="shared" si="77"/>
        <v>0</v>
      </c>
      <c r="K360" s="277">
        <v>40000</v>
      </c>
    </row>
    <row r="361" spans="1:11" ht="42">
      <c r="A361" s="272"/>
      <c r="B361" s="274"/>
      <c r="C361" s="365"/>
      <c r="D361" s="366" t="s">
        <v>372</v>
      </c>
      <c r="E361" s="117" t="s">
        <v>396</v>
      </c>
      <c r="F361" s="117" t="s">
        <v>396</v>
      </c>
      <c r="G361" s="117" t="s">
        <v>396</v>
      </c>
      <c r="H361" s="379">
        <v>18770</v>
      </c>
      <c r="I361" s="117">
        <v>30000</v>
      </c>
      <c r="J361" s="323">
        <f t="shared" si="77"/>
        <v>0</v>
      </c>
      <c r="K361" s="277">
        <v>30000</v>
      </c>
    </row>
    <row r="362" spans="1:11" s="388" customFormat="1" ht="42">
      <c r="A362" s="272"/>
      <c r="B362" s="274"/>
      <c r="C362" s="365"/>
      <c r="D362" s="366" t="s">
        <v>373</v>
      </c>
      <c r="E362" s="117" t="s">
        <v>396</v>
      </c>
      <c r="F362" s="117" t="s">
        <v>396</v>
      </c>
      <c r="G362" s="117" t="s">
        <v>396</v>
      </c>
      <c r="H362" s="379" t="s">
        <v>396</v>
      </c>
      <c r="I362" s="117">
        <v>30000</v>
      </c>
      <c r="J362" s="323">
        <f t="shared" ref="J362:J426" si="92">(K362-I362)*100/I362</f>
        <v>0</v>
      </c>
      <c r="K362" s="277">
        <v>30000</v>
      </c>
    </row>
    <row r="363" spans="1:11" s="388" customFormat="1">
      <c r="A363" s="298"/>
      <c r="B363" s="299"/>
      <c r="C363" s="299"/>
      <c r="D363" s="300" t="s">
        <v>267</v>
      </c>
      <c r="E363" s="301">
        <f>SUM(E353:E362)</f>
        <v>0</v>
      </c>
      <c r="F363" s="301">
        <f>SUM(F353:F362)</f>
        <v>0</v>
      </c>
      <c r="G363" s="489">
        <f>SUM(G353:G362)</f>
        <v>24152</v>
      </c>
      <c r="H363" s="402">
        <f>SUM(H353:H362)</f>
        <v>44270</v>
      </c>
      <c r="I363" s="301">
        <f>SUM(I353:I362)</f>
        <v>250000</v>
      </c>
      <c r="J363" s="323">
        <f t="shared" si="92"/>
        <v>-8</v>
      </c>
      <c r="K363" s="301">
        <f>SUM(K353:K362)</f>
        <v>230000</v>
      </c>
    </row>
    <row r="364" spans="1:11" s="389" customFormat="1">
      <c r="A364" s="272"/>
      <c r="B364" s="274"/>
      <c r="C364" s="274"/>
      <c r="D364" s="369" t="s">
        <v>358</v>
      </c>
      <c r="E364" s="281"/>
      <c r="F364" s="281">
        <f>F363</f>
        <v>0</v>
      </c>
      <c r="G364" s="232">
        <f>G363</f>
        <v>24152</v>
      </c>
      <c r="H364" s="381">
        <f>H363</f>
        <v>44270</v>
      </c>
      <c r="I364" s="281">
        <f>I363</f>
        <v>250000</v>
      </c>
      <c r="J364" s="323">
        <f t="shared" si="92"/>
        <v>-8</v>
      </c>
      <c r="K364" s="281">
        <f>SUM(K363)</f>
        <v>230000</v>
      </c>
    </row>
    <row r="365" spans="1:11" s="388" customFormat="1" ht="25.5" customHeight="1">
      <c r="A365" s="272"/>
      <c r="B365" s="273" t="s">
        <v>128</v>
      </c>
      <c r="C365" s="274"/>
      <c r="D365" s="275"/>
      <c r="E365" s="278"/>
      <c r="F365" s="277"/>
      <c r="G365" s="277"/>
      <c r="H365" s="379"/>
      <c r="I365" s="277"/>
      <c r="J365" s="323"/>
      <c r="K365" s="277"/>
    </row>
    <row r="366" spans="1:11" s="388" customFormat="1">
      <c r="A366" s="272"/>
      <c r="B366" s="274"/>
      <c r="C366" s="273" t="s">
        <v>242</v>
      </c>
      <c r="D366" s="275"/>
      <c r="E366" s="278"/>
      <c r="F366" s="277"/>
      <c r="G366" s="277"/>
      <c r="H366" s="379"/>
      <c r="I366" s="277"/>
      <c r="J366" s="323"/>
      <c r="K366" s="277"/>
    </row>
    <row r="367" spans="1:11" s="388" customFormat="1">
      <c r="A367" s="272"/>
      <c r="B367" s="274"/>
      <c r="C367" s="274" t="s">
        <v>82</v>
      </c>
      <c r="D367" s="275"/>
      <c r="E367" s="117" t="s">
        <v>396</v>
      </c>
      <c r="F367" s="117" t="s">
        <v>396</v>
      </c>
      <c r="G367" s="379">
        <v>120000</v>
      </c>
      <c r="H367" s="379">
        <v>120000</v>
      </c>
      <c r="I367" s="277">
        <v>120000</v>
      </c>
      <c r="J367" s="323">
        <f t="shared" si="92"/>
        <v>0</v>
      </c>
      <c r="K367" s="277">
        <v>120000</v>
      </c>
    </row>
    <row r="368" spans="1:11" s="388" customFormat="1">
      <c r="A368" s="272"/>
      <c r="B368" s="274"/>
      <c r="C368" s="274"/>
      <c r="D368" s="369" t="s">
        <v>151</v>
      </c>
      <c r="E368" s="281">
        <f t="shared" ref="E368:K368" si="93">SUM(E365:E367)</f>
        <v>0</v>
      </c>
      <c r="F368" s="281">
        <f t="shared" si="93"/>
        <v>0</v>
      </c>
      <c r="G368" s="381">
        <f t="shared" ref="G368" si="94">SUM(G365:G367)</f>
        <v>120000</v>
      </c>
      <c r="H368" s="381">
        <f t="shared" si="93"/>
        <v>120000</v>
      </c>
      <c r="I368" s="281">
        <f t="shared" si="93"/>
        <v>120000</v>
      </c>
      <c r="J368" s="323">
        <f t="shared" si="92"/>
        <v>0</v>
      </c>
      <c r="K368" s="281">
        <f t="shared" si="93"/>
        <v>120000</v>
      </c>
    </row>
    <row r="369" spans="1:11" s="388" customFormat="1" ht="23.25" customHeight="1">
      <c r="A369" s="272"/>
      <c r="B369" s="274"/>
      <c r="C369" s="274"/>
      <c r="D369" s="369" t="s">
        <v>81</v>
      </c>
      <c r="E369" s="281">
        <f t="shared" ref="E369:K369" si="95">E364+E368</f>
        <v>0</v>
      </c>
      <c r="F369" s="281">
        <f t="shared" si="95"/>
        <v>0</v>
      </c>
      <c r="G369" s="381">
        <f t="shared" ref="G369" si="96">G364+G368</f>
        <v>144152</v>
      </c>
      <c r="H369" s="381">
        <f>H364+H368</f>
        <v>164270</v>
      </c>
      <c r="I369" s="281">
        <f t="shared" si="95"/>
        <v>370000</v>
      </c>
      <c r="J369" s="323">
        <f t="shared" si="92"/>
        <v>-5.4054054054054053</v>
      </c>
      <c r="K369" s="281">
        <f t="shared" si="95"/>
        <v>350000</v>
      </c>
    </row>
    <row r="370" spans="1:11" s="388" customFormat="1">
      <c r="A370" s="367"/>
      <c r="B370" s="368"/>
      <c r="C370" s="368"/>
      <c r="D370" s="369" t="s">
        <v>155</v>
      </c>
      <c r="E370" s="281">
        <f>+E349+E369</f>
        <v>0</v>
      </c>
      <c r="F370" s="281">
        <f>+F349+F369</f>
        <v>0</v>
      </c>
      <c r="G370" s="381">
        <f>+G349+G369</f>
        <v>1003444.5800000001</v>
      </c>
      <c r="H370" s="381">
        <f>+H349+H369</f>
        <v>1046294.95</v>
      </c>
      <c r="I370" s="281">
        <f>+I349+I369</f>
        <v>2523000</v>
      </c>
      <c r="J370" s="323">
        <f t="shared" si="92"/>
        <v>-12.32659532302814</v>
      </c>
      <c r="K370" s="281">
        <f>+K349+K369</f>
        <v>2212000</v>
      </c>
    </row>
    <row r="371" spans="1:11" s="388" customFormat="1">
      <c r="A371" s="367"/>
      <c r="B371" s="368"/>
      <c r="C371" s="368"/>
      <c r="D371" s="369"/>
      <c r="E371" s="281"/>
      <c r="F371" s="281"/>
      <c r="G371" s="281"/>
      <c r="H371" s="381"/>
      <c r="I371" s="281"/>
      <c r="J371" s="323"/>
      <c r="K371" s="281"/>
    </row>
    <row r="372" spans="1:11" s="388" customFormat="1">
      <c r="A372" s="253" t="s">
        <v>203</v>
      </c>
      <c r="B372" s="254"/>
      <c r="C372" s="254"/>
      <c r="D372" s="255"/>
      <c r="E372" s="256"/>
      <c r="F372" s="287"/>
      <c r="G372" s="287"/>
      <c r="H372" s="287"/>
      <c r="I372" s="287"/>
      <c r="J372" s="287"/>
      <c r="K372" s="287"/>
    </row>
    <row r="373" spans="1:11" s="388" customFormat="1">
      <c r="A373" s="257" t="s">
        <v>374</v>
      </c>
      <c r="B373" s="258"/>
      <c r="C373" s="258"/>
      <c r="D373" s="259"/>
      <c r="E373" s="260"/>
      <c r="F373" s="261"/>
      <c r="G373" s="261"/>
      <c r="H373" s="261"/>
      <c r="I373" s="261"/>
      <c r="J373" s="261"/>
      <c r="K373" s="261"/>
    </row>
    <row r="374" spans="1:11" s="388" customFormat="1">
      <c r="A374" s="272"/>
      <c r="B374" s="273" t="s">
        <v>125</v>
      </c>
      <c r="C374" s="274"/>
      <c r="D374" s="275"/>
      <c r="E374" s="276"/>
      <c r="F374" s="277"/>
      <c r="G374" s="277"/>
      <c r="H374" s="379"/>
      <c r="I374" s="277"/>
      <c r="J374" s="323"/>
      <c r="K374" s="277"/>
    </row>
    <row r="375" spans="1:11" s="388" customFormat="1">
      <c r="A375" s="272"/>
      <c r="B375" s="273" t="s">
        <v>244</v>
      </c>
      <c r="C375" s="274"/>
      <c r="D375" s="275"/>
      <c r="E375" s="278"/>
      <c r="F375" s="277"/>
      <c r="G375" s="277"/>
      <c r="H375" s="379"/>
      <c r="I375" s="277"/>
      <c r="J375" s="323"/>
      <c r="K375" s="277"/>
    </row>
    <row r="376" spans="1:11" s="388" customFormat="1">
      <c r="A376" s="272"/>
      <c r="B376" s="274"/>
      <c r="C376" s="274" t="s">
        <v>245</v>
      </c>
      <c r="D376" s="275"/>
      <c r="E376" s="117" t="s">
        <v>396</v>
      </c>
      <c r="F376" s="117" t="s">
        <v>396</v>
      </c>
      <c r="G376" s="379">
        <v>315840</v>
      </c>
      <c r="H376" s="379">
        <v>417585</v>
      </c>
      <c r="I376" s="277">
        <v>550000</v>
      </c>
      <c r="J376" s="323">
        <f t="shared" si="92"/>
        <v>5.4545454545454541</v>
      </c>
      <c r="K376" s="277">
        <v>580000</v>
      </c>
    </row>
    <row r="377" spans="1:11" s="388" customFormat="1">
      <c r="A377" s="272"/>
      <c r="B377" s="274"/>
      <c r="C377" s="274" t="s">
        <v>246</v>
      </c>
      <c r="D377" s="275"/>
      <c r="E377" s="117" t="s">
        <v>396</v>
      </c>
      <c r="F377" s="117" t="s">
        <v>396</v>
      </c>
      <c r="G377" s="379">
        <v>44460</v>
      </c>
      <c r="H377" s="379">
        <v>10720</v>
      </c>
      <c r="I377" s="277">
        <v>0</v>
      </c>
      <c r="J377" s="117" t="s">
        <v>396</v>
      </c>
      <c r="K377" s="277">
        <v>0</v>
      </c>
    </row>
    <row r="378" spans="1:11" s="388" customFormat="1">
      <c r="A378" s="279"/>
      <c r="B378" s="273"/>
      <c r="C378" s="273"/>
      <c r="D378" s="369" t="s">
        <v>249</v>
      </c>
      <c r="E378" s="281">
        <f t="shared" ref="E378:K378" si="97">SUM(E375:E377)</f>
        <v>0</v>
      </c>
      <c r="F378" s="281">
        <f t="shared" si="97"/>
        <v>0</v>
      </c>
      <c r="G378" s="381">
        <f t="shared" ref="G378" si="98">SUM(G375:G377)</f>
        <v>360300</v>
      </c>
      <c r="H378" s="381">
        <f>SUM(H375:H377)</f>
        <v>428305</v>
      </c>
      <c r="I378" s="281">
        <f t="shared" si="97"/>
        <v>550000</v>
      </c>
      <c r="J378" s="323">
        <f t="shared" si="92"/>
        <v>5.4545454545454541</v>
      </c>
      <c r="K378" s="281">
        <f t="shared" si="97"/>
        <v>580000</v>
      </c>
    </row>
    <row r="379" spans="1:11" s="388" customFormat="1">
      <c r="A379" s="279"/>
      <c r="B379" s="273"/>
      <c r="C379" s="273"/>
      <c r="D379" s="369" t="s">
        <v>235</v>
      </c>
      <c r="E379" s="281">
        <f t="shared" ref="E379:K379" si="99">+E378</f>
        <v>0</v>
      </c>
      <c r="F379" s="281">
        <f t="shared" si="99"/>
        <v>0</v>
      </c>
      <c r="G379" s="381">
        <f t="shared" ref="G379" si="100">+G378</f>
        <v>360300</v>
      </c>
      <c r="H379" s="381">
        <f t="shared" si="99"/>
        <v>428305</v>
      </c>
      <c r="I379" s="281">
        <f t="shared" si="99"/>
        <v>550000</v>
      </c>
      <c r="J379" s="323">
        <f t="shared" si="92"/>
        <v>5.4545454545454541</v>
      </c>
      <c r="K379" s="281">
        <f t="shared" si="99"/>
        <v>580000</v>
      </c>
    </row>
    <row r="380" spans="1:11" s="388" customFormat="1">
      <c r="A380" s="272"/>
      <c r="B380" s="273" t="s">
        <v>334</v>
      </c>
      <c r="C380" s="274"/>
      <c r="D380" s="275"/>
      <c r="E380" s="278"/>
      <c r="F380" s="277"/>
      <c r="G380" s="379"/>
      <c r="H380" s="379"/>
      <c r="I380" s="277"/>
      <c r="J380" s="323"/>
      <c r="K380" s="277"/>
    </row>
    <row r="381" spans="1:11" s="388" customFormat="1">
      <c r="A381" s="279"/>
      <c r="B381" s="273" t="s">
        <v>274</v>
      </c>
      <c r="C381" s="273"/>
      <c r="D381" s="282"/>
      <c r="E381" s="281"/>
      <c r="F381" s="283"/>
      <c r="G381" s="384"/>
      <c r="H381" s="384"/>
      <c r="I381" s="283"/>
      <c r="J381" s="323"/>
      <c r="K381" s="283"/>
    </row>
    <row r="382" spans="1:11" s="388" customFormat="1">
      <c r="A382" s="272"/>
      <c r="B382" s="274"/>
      <c r="C382" s="274" t="s">
        <v>20</v>
      </c>
      <c r="D382" s="275"/>
      <c r="E382" s="117" t="s">
        <v>396</v>
      </c>
      <c r="F382" s="117" t="s">
        <v>396</v>
      </c>
      <c r="G382" s="379" t="s">
        <v>396</v>
      </c>
      <c r="H382" s="379" t="s">
        <v>396</v>
      </c>
      <c r="I382" s="277">
        <v>5000</v>
      </c>
      <c r="J382" s="323">
        <f t="shared" si="92"/>
        <v>0</v>
      </c>
      <c r="K382" s="277">
        <v>5000</v>
      </c>
    </row>
    <row r="383" spans="1:11" s="388" customFormat="1">
      <c r="A383" s="272"/>
      <c r="B383" s="274"/>
      <c r="C383" s="274" t="s">
        <v>254</v>
      </c>
      <c r="D383" s="275"/>
      <c r="E383" s="117" t="s">
        <v>396</v>
      </c>
      <c r="F383" s="117" t="s">
        <v>396</v>
      </c>
      <c r="G383" s="379">
        <v>26778</v>
      </c>
      <c r="H383" s="379">
        <v>2218</v>
      </c>
      <c r="I383" s="277">
        <v>0</v>
      </c>
      <c r="J383" s="117" t="s">
        <v>396</v>
      </c>
      <c r="K383" s="117">
        <v>0</v>
      </c>
    </row>
    <row r="384" spans="1:11" s="388" customFormat="1">
      <c r="A384" s="272"/>
      <c r="B384" s="274"/>
      <c r="C384" s="274"/>
      <c r="D384" s="369" t="s">
        <v>255</v>
      </c>
      <c r="E384" s="281">
        <f t="shared" ref="E384:K384" si="101">SUM(E381:E383)</f>
        <v>0</v>
      </c>
      <c r="F384" s="281">
        <f t="shared" si="101"/>
        <v>0</v>
      </c>
      <c r="G384" s="381">
        <f t="shared" ref="G384" si="102">SUM(G381:G383)</f>
        <v>26778</v>
      </c>
      <c r="H384" s="381">
        <f>SUM(H381:H383)</f>
        <v>2218</v>
      </c>
      <c r="I384" s="281">
        <f t="shared" si="101"/>
        <v>5000</v>
      </c>
      <c r="J384" s="323">
        <f t="shared" si="92"/>
        <v>0</v>
      </c>
      <c r="K384" s="281">
        <f t="shared" si="101"/>
        <v>5000</v>
      </c>
    </row>
    <row r="385" spans="1:11" s="388" customFormat="1">
      <c r="A385" s="279"/>
      <c r="B385" s="273" t="s">
        <v>256</v>
      </c>
      <c r="C385" s="273"/>
      <c r="D385" s="282"/>
      <c r="E385" s="281"/>
      <c r="F385" s="283"/>
      <c r="G385" s="283"/>
      <c r="H385" s="384"/>
      <c r="I385" s="283"/>
      <c r="J385" s="323"/>
      <c r="K385" s="283"/>
    </row>
    <row r="386" spans="1:11" s="388" customFormat="1">
      <c r="A386" s="272"/>
      <c r="B386" s="274"/>
      <c r="C386" s="669" t="s">
        <v>39</v>
      </c>
      <c r="D386" s="670"/>
      <c r="E386" s="278"/>
      <c r="F386" s="277"/>
      <c r="G386" s="277"/>
      <c r="H386" s="379"/>
      <c r="I386" s="277"/>
      <c r="J386" s="323"/>
      <c r="K386" s="277"/>
    </row>
    <row r="387" spans="1:11" s="389" customFormat="1">
      <c r="A387" s="272"/>
      <c r="B387" s="274"/>
      <c r="C387" s="365"/>
      <c r="D387" s="284" t="s">
        <v>341</v>
      </c>
      <c r="E387" s="117" t="s">
        <v>396</v>
      </c>
      <c r="F387" s="117" t="s">
        <v>396</v>
      </c>
      <c r="G387" s="379">
        <v>3380</v>
      </c>
      <c r="H387" s="379" t="s">
        <v>396</v>
      </c>
      <c r="I387" s="277">
        <v>10000</v>
      </c>
      <c r="J387" s="323">
        <f t="shared" si="92"/>
        <v>0</v>
      </c>
      <c r="K387" s="277">
        <v>10000</v>
      </c>
    </row>
    <row r="388" spans="1:11" s="388" customFormat="1" ht="26.25" customHeight="1">
      <c r="A388" s="272"/>
      <c r="B388" s="274"/>
      <c r="C388" s="274"/>
      <c r="D388" s="369" t="s">
        <v>267</v>
      </c>
      <c r="E388" s="281">
        <f t="shared" ref="E388:K388" si="103">SUM(E385:E387)</f>
        <v>0</v>
      </c>
      <c r="F388" s="281">
        <f t="shared" si="103"/>
        <v>0</v>
      </c>
      <c r="G388" s="381">
        <f t="shared" ref="G388" si="104">SUM(G385:G387)</f>
        <v>3380</v>
      </c>
      <c r="H388" s="381">
        <f t="shared" si="103"/>
        <v>0</v>
      </c>
      <c r="I388" s="281">
        <f t="shared" si="103"/>
        <v>10000</v>
      </c>
      <c r="J388" s="323">
        <f t="shared" si="92"/>
        <v>0</v>
      </c>
      <c r="K388" s="281">
        <f t="shared" si="103"/>
        <v>10000</v>
      </c>
    </row>
    <row r="389" spans="1:11" s="388" customFormat="1">
      <c r="A389" s="279"/>
      <c r="B389" s="273" t="s">
        <v>259</v>
      </c>
      <c r="C389" s="273"/>
      <c r="D389" s="282"/>
      <c r="E389" s="281"/>
      <c r="F389" s="283"/>
      <c r="G389" s="384"/>
      <c r="H389" s="384"/>
      <c r="I389" s="283"/>
      <c r="J389" s="323"/>
      <c r="K389" s="283"/>
    </row>
    <row r="390" spans="1:11" s="388" customFormat="1">
      <c r="A390" s="272"/>
      <c r="B390" s="274"/>
      <c r="C390" s="274" t="s">
        <v>260</v>
      </c>
      <c r="D390" s="275"/>
      <c r="E390" s="117" t="s">
        <v>396</v>
      </c>
      <c r="F390" s="117" t="s">
        <v>396</v>
      </c>
      <c r="G390" s="379">
        <v>9895</v>
      </c>
      <c r="H390" s="379">
        <f>6187+3500</f>
        <v>9687</v>
      </c>
      <c r="I390" s="277">
        <v>10000</v>
      </c>
      <c r="J390" s="323">
        <f t="shared" ref="J390" si="105">(K390-I390)*100/I390</f>
        <v>0</v>
      </c>
      <c r="K390" s="277">
        <v>10000</v>
      </c>
    </row>
    <row r="391" spans="1:11" s="388" customFormat="1">
      <c r="A391" s="272"/>
      <c r="B391" s="274"/>
      <c r="C391" s="274" t="s">
        <v>266</v>
      </c>
      <c r="D391" s="275"/>
      <c r="E391" s="117" t="s">
        <v>396</v>
      </c>
      <c r="F391" s="117" t="s">
        <v>396</v>
      </c>
      <c r="G391" s="117" t="s">
        <v>396</v>
      </c>
      <c r="H391" s="379" t="s">
        <v>396</v>
      </c>
      <c r="I391" s="277">
        <v>0</v>
      </c>
      <c r="J391" s="117" t="s">
        <v>396</v>
      </c>
      <c r="K391" s="277">
        <v>20000</v>
      </c>
    </row>
    <row r="392" spans="1:11" s="388" customFormat="1">
      <c r="A392" s="272"/>
      <c r="B392" s="274"/>
      <c r="C392" s="274"/>
      <c r="D392" s="369" t="s">
        <v>268</v>
      </c>
      <c r="E392" s="281">
        <f t="shared" ref="E392:K392" si="106">SUM(E389:E391)</f>
        <v>0</v>
      </c>
      <c r="F392" s="281">
        <f t="shared" si="106"/>
        <v>0</v>
      </c>
      <c r="G392" s="381">
        <f t="shared" ref="G392" si="107">SUM(G389:G391)</f>
        <v>9895</v>
      </c>
      <c r="H392" s="381">
        <f>SUM(H389:H391)</f>
        <v>9687</v>
      </c>
      <c r="I392" s="281">
        <f t="shared" si="106"/>
        <v>10000</v>
      </c>
      <c r="J392" s="323">
        <f t="shared" si="92"/>
        <v>200</v>
      </c>
      <c r="K392" s="281">
        <f t="shared" si="106"/>
        <v>30000</v>
      </c>
    </row>
    <row r="393" spans="1:11" s="388" customFormat="1">
      <c r="A393" s="272"/>
      <c r="B393" s="274"/>
      <c r="C393" s="274"/>
      <c r="D393" s="369" t="s">
        <v>358</v>
      </c>
      <c r="E393" s="281">
        <f>+E392</f>
        <v>0</v>
      </c>
      <c r="F393" s="281">
        <f>+F392</f>
        <v>0</v>
      </c>
      <c r="G393" s="381">
        <f>+G392</f>
        <v>9895</v>
      </c>
      <c r="H393" s="381">
        <f>+H392+H384+H388</f>
        <v>11905</v>
      </c>
      <c r="I393" s="281">
        <f>I384+I388+I392</f>
        <v>25000</v>
      </c>
      <c r="J393" s="323">
        <f t="shared" si="92"/>
        <v>80</v>
      </c>
      <c r="K393" s="281">
        <f>+K384+K388+K392</f>
        <v>45000</v>
      </c>
    </row>
    <row r="394" spans="1:11" s="388" customFormat="1">
      <c r="A394" s="272"/>
      <c r="B394" s="273" t="s">
        <v>127</v>
      </c>
      <c r="C394" s="274"/>
      <c r="D394" s="275"/>
      <c r="E394" s="278"/>
      <c r="F394" s="277"/>
      <c r="G394" s="379"/>
      <c r="H394" s="379"/>
      <c r="I394" s="277"/>
      <c r="J394" s="323"/>
      <c r="K394" s="277"/>
    </row>
    <row r="395" spans="1:11" s="388" customFormat="1">
      <c r="A395" s="272"/>
      <c r="B395" s="273"/>
      <c r="C395" s="274" t="s">
        <v>375</v>
      </c>
      <c r="D395" s="275"/>
      <c r="E395" s="117" t="s">
        <v>396</v>
      </c>
      <c r="F395" s="117" t="s">
        <v>396</v>
      </c>
      <c r="G395" s="379" t="s">
        <v>396</v>
      </c>
      <c r="H395" s="379" t="s">
        <v>396</v>
      </c>
      <c r="I395" s="277">
        <v>12000</v>
      </c>
      <c r="J395" s="323">
        <f t="shared" si="92"/>
        <v>-100</v>
      </c>
      <c r="K395" s="117">
        <v>0</v>
      </c>
    </row>
    <row r="396" spans="1:11" s="388" customFormat="1">
      <c r="A396" s="272"/>
      <c r="B396" s="274"/>
      <c r="C396" s="274"/>
      <c r="D396" s="369" t="s">
        <v>376</v>
      </c>
      <c r="E396" s="281">
        <f t="shared" ref="E396:K396" si="108">SUM(E395:E395)</f>
        <v>0</v>
      </c>
      <c r="F396" s="281">
        <f t="shared" si="108"/>
        <v>0</v>
      </c>
      <c r="G396" s="381">
        <f t="shared" ref="G396" si="109">SUM(G395:G395)</f>
        <v>0</v>
      </c>
      <c r="H396" s="381">
        <f t="shared" si="108"/>
        <v>0</v>
      </c>
      <c r="I396" s="281">
        <f t="shared" si="108"/>
        <v>12000</v>
      </c>
      <c r="J396" s="323">
        <f t="shared" si="92"/>
        <v>-100</v>
      </c>
      <c r="K396" s="281">
        <f t="shared" si="108"/>
        <v>0</v>
      </c>
    </row>
    <row r="397" spans="1:11" s="388" customFormat="1">
      <c r="A397" s="272"/>
      <c r="B397" s="274"/>
      <c r="C397" s="274"/>
      <c r="D397" s="369" t="s">
        <v>377</v>
      </c>
      <c r="E397" s="281">
        <f t="shared" ref="E397:H398" si="110">SUM(E396:E396)</f>
        <v>0</v>
      </c>
      <c r="F397" s="281">
        <f t="shared" si="110"/>
        <v>0</v>
      </c>
      <c r="G397" s="232">
        <f>+G379+G393+G396</f>
        <v>370195</v>
      </c>
      <c r="H397" s="232">
        <f>+H379+H393+H396</f>
        <v>440210</v>
      </c>
      <c r="I397" s="281">
        <f>+I379+I393+I396</f>
        <v>587000</v>
      </c>
      <c r="J397" s="323">
        <f t="shared" si="92"/>
        <v>6.4735945485519588</v>
      </c>
      <c r="K397" s="281">
        <f>+K379+K393+K396</f>
        <v>625000</v>
      </c>
    </row>
    <row r="398" spans="1:11" s="388" customFormat="1">
      <c r="A398" s="272" t="s">
        <v>100</v>
      </c>
      <c r="B398" s="274"/>
      <c r="C398" s="274"/>
      <c r="D398" s="369" t="s">
        <v>204</v>
      </c>
      <c r="E398" s="281">
        <f t="shared" si="110"/>
        <v>0</v>
      </c>
      <c r="F398" s="281">
        <f t="shared" si="110"/>
        <v>0</v>
      </c>
      <c r="G398" s="381">
        <f t="shared" ref="G398" si="111">SUM(G397:G397)</f>
        <v>370195</v>
      </c>
      <c r="H398" s="381">
        <f t="shared" si="110"/>
        <v>440210</v>
      </c>
      <c r="I398" s="281">
        <f>SUM(I397:I397)</f>
        <v>587000</v>
      </c>
      <c r="J398" s="323">
        <f t="shared" si="92"/>
        <v>6.4735945485519588</v>
      </c>
      <c r="K398" s="281">
        <f>+K379+K393+K395</f>
        <v>625000</v>
      </c>
    </row>
    <row r="399" spans="1:11" s="388" customFormat="1">
      <c r="A399" s="253" t="s">
        <v>229</v>
      </c>
      <c r="B399" s="254"/>
      <c r="C399" s="254"/>
      <c r="D399" s="255"/>
      <c r="E399" s="256"/>
      <c r="F399" s="287"/>
      <c r="G399" s="287"/>
      <c r="H399" s="287"/>
      <c r="I399" s="287"/>
      <c r="J399" s="287"/>
      <c r="K399" s="287"/>
    </row>
    <row r="400" spans="1:11" s="388" customFormat="1">
      <c r="A400" s="257" t="s">
        <v>230</v>
      </c>
      <c r="B400" s="258"/>
      <c r="C400" s="258"/>
      <c r="D400" s="259"/>
      <c r="E400" s="260"/>
      <c r="F400" s="261"/>
      <c r="G400" s="261"/>
      <c r="H400" s="261"/>
      <c r="I400" s="261"/>
      <c r="J400" s="261"/>
      <c r="K400" s="261"/>
    </row>
    <row r="401" spans="1:11" s="388" customFormat="1">
      <c r="A401" s="272"/>
      <c r="B401" s="273" t="s">
        <v>125</v>
      </c>
      <c r="C401" s="274"/>
      <c r="D401" s="275"/>
      <c r="E401" s="276"/>
      <c r="F401" s="277"/>
      <c r="G401" s="277"/>
      <c r="H401" s="379"/>
      <c r="I401" s="277"/>
      <c r="J401" s="323"/>
      <c r="K401" s="277"/>
    </row>
    <row r="402" spans="1:11" s="388" customFormat="1">
      <c r="A402" s="272"/>
      <c r="B402" s="273" t="s">
        <v>244</v>
      </c>
      <c r="C402" s="274"/>
      <c r="D402" s="275"/>
      <c r="E402" s="278"/>
      <c r="F402" s="277"/>
      <c r="G402" s="277"/>
      <c r="H402" s="379"/>
      <c r="I402" s="277"/>
      <c r="J402" s="323"/>
      <c r="K402" s="277"/>
    </row>
    <row r="403" spans="1:11" s="392" customFormat="1">
      <c r="A403" s="272"/>
      <c r="B403" s="274"/>
      <c r="C403" s="274" t="s">
        <v>245</v>
      </c>
      <c r="D403" s="275"/>
      <c r="E403" s="117" t="s">
        <v>396</v>
      </c>
      <c r="F403" s="117" t="s">
        <v>396</v>
      </c>
      <c r="G403" s="379">
        <v>797186</v>
      </c>
      <c r="H403" s="379">
        <v>1075179.93</v>
      </c>
      <c r="I403" s="277">
        <v>1200000</v>
      </c>
      <c r="J403" s="323">
        <f t="shared" si="92"/>
        <v>-8.3333333333333339</v>
      </c>
      <c r="K403" s="277">
        <v>1100000</v>
      </c>
    </row>
    <row r="404" spans="1:11" s="392" customFormat="1">
      <c r="A404" s="272"/>
      <c r="B404" s="274"/>
      <c r="C404" s="274" t="s">
        <v>246</v>
      </c>
      <c r="D404" s="275"/>
      <c r="E404" s="117" t="s">
        <v>396</v>
      </c>
      <c r="F404" s="117" t="s">
        <v>396</v>
      </c>
      <c r="G404" s="379">
        <v>20520</v>
      </c>
      <c r="H404" s="379">
        <v>8015</v>
      </c>
      <c r="I404" s="277">
        <v>0</v>
      </c>
      <c r="J404" s="117" t="s">
        <v>396</v>
      </c>
      <c r="K404" s="277">
        <v>0</v>
      </c>
    </row>
    <row r="405" spans="1:11" s="392" customFormat="1">
      <c r="A405" s="272"/>
      <c r="B405" s="274"/>
      <c r="C405" s="274" t="s">
        <v>356</v>
      </c>
      <c r="D405" s="275"/>
      <c r="E405" s="117" t="s">
        <v>396</v>
      </c>
      <c r="F405" s="117" t="s">
        <v>396</v>
      </c>
      <c r="G405" s="379" t="s">
        <v>396</v>
      </c>
      <c r="H405" s="379">
        <v>42000</v>
      </c>
      <c r="I405" s="277">
        <v>42000</v>
      </c>
      <c r="J405" s="323">
        <f t="shared" si="92"/>
        <v>0</v>
      </c>
      <c r="K405" s="277">
        <v>42000</v>
      </c>
    </row>
    <row r="406" spans="1:11" s="388" customFormat="1">
      <c r="A406" s="272"/>
      <c r="B406" s="274"/>
      <c r="C406" s="274" t="s">
        <v>340</v>
      </c>
      <c r="D406" s="275"/>
      <c r="E406" s="117"/>
      <c r="F406" s="117"/>
      <c r="G406" s="379"/>
      <c r="H406" s="379">
        <v>37035.480000000003</v>
      </c>
      <c r="I406" s="277">
        <v>65000</v>
      </c>
      <c r="J406" s="117" t="s">
        <v>396</v>
      </c>
      <c r="K406" s="277">
        <v>252000</v>
      </c>
    </row>
    <row r="407" spans="1:11" s="388" customFormat="1">
      <c r="A407" s="272"/>
      <c r="B407" s="274"/>
      <c r="C407" s="274" t="s">
        <v>248</v>
      </c>
      <c r="D407" s="275"/>
      <c r="E407" s="117"/>
      <c r="F407" s="117"/>
      <c r="G407" s="379"/>
      <c r="H407" s="379">
        <v>25383.87</v>
      </c>
      <c r="I407" s="277">
        <v>45000</v>
      </c>
      <c r="J407" s="117" t="s">
        <v>396</v>
      </c>
      <c r="K407" s="277">
        <v>36000</v>
      </c>
    </row>
    <row r="408" spans="1:11" s="388" customFormat="1">
      <c r="A408" s="279"/>
      <c r="B408" s="273"/>
      <c r="C408" s="273"/>
      <c r="D408" s="369" t="s">
        <v>249</v>
      </c>
      <c r="E408" s="281">
        <f t="shared" ref="E408:F408" si="112">SUM(E402:E405)</f>
        <v>0</v>
      </c>
      <c r="F408" s="281">
        <f t="shared" si="112"/>
        <v>0</v>
      </c>
      <c r="G408" s="381">
        <f t="shared" ref="G408" si="113">SUM(G402:G405)</f>
        <v>817706</v>
      </c>
      <c r="H408" s="381">
        <f>SUM(H402:H407)</f>
        <v>1187614.28</v>
      </c>
      <c r="I408" s="281">
        <f>SUM(I402:I407)</f>
        <v>1352000</v>
      </c>
      <c r="J408" s="323">
        <f t="shared" si="92"/>
        <v>5.7692307692307692</v>
      </c>
      <c r="K408" s="281">
        <f>SUM(K402:K407)</f>
        <v>1430000</v>
      </c>
    </row>
    <row r="409" spans="1:11" s="388" customFormat="1">
      <c r="A409" s="279"/>
      <c r="B409" s="273"/>
      <c r="C409" s="273"/>
      <c r="D409" s="369" t="s">
        <v>235</v>
      </c>
      <c r="E409" s="281">
        <f t="shared" ref="E409:K409" si="114">+E408</f>
        <v>0</v>
      </c>
      <c r="F409" s="281">
        <f t="shared" si="114"/>
        <v>0</v>
      </c>
      <c r="G409" s="381">
        <f t="shared" ref="G409" si="115">+G408</f>
        <v>817706</v>
      </c>
      <c r="H409" s="381">
        <f t="shared" si="114"/>
        <v>1187614.28</v>
      </c>
      <c r="I409" s="281">
        <f t="shared" si="114"/>
        <v>1352000</v>
      </c>
      <c r="J409" s="323">
        <f t="shared" si="92"/>
        <v>5.7692307692307692</v>
      </c>
      <c r="K409" s="281">
        <f t="shared" si="114"/>
        <v>1430000</v>
      </c>
    </row>
    <row r="410" spans="1:11" s="388" customFormat="1">
      <c r="A410" s="272"/>
      <c r="B410" s="273" t="s">
        <v>334</v>
      </c>
      <c r="C410" s="274"/>
      <c r="D410" s="275"/>
      <c r="E410" s="278"/>
      <c r="F410" s="277"/>
      <c r="G410" s="277"/>
      <c r="H410" s="379"/>
      <c r="I410" s="277"/>
      <c r="J410" s="323"/>
      <c r="K410" s="277"/>
    </row>
    <row r="411" spans="1:11" s="388" customFormat="1">
      <c r="A411" s="279"/>
      <c r="B411" s="273" t="s">
        <v>274</v>
      </c>
      <c r="C411" s="273"/>
      <c r="D411" s="282"/>
      <c r="E411" s="281"/>
      <c r="F411" s="283"/>
      <c r="G411" s="283"/>
      <c r="H411" s="384"/>
      <c r="I411" s="283"/>
      <c r="J411" s="323"/>
      <c r="K411" s="283"/>
    </row>
    <row r="412" spans="1:11" s="388" customFormat="1">
      <c r="A412" s="272"/>
      <c r="B412" s="274"/>
      <c r="C412" s="274" t="s">
        <v>250</v>
      </c>
      <c r="D412" s="275"/>
      <c r="E412" s="117" t="s">
        <v>396</v>
      </c>
      <c r="F412" s="117" t="s">
        <v>396</v>
      </c>
      <c r="G412" s="117" t="s">
        <v>396</v>
      </c>
      <c r="H412" s="379" t="s">
        <v>396</v>
      </c>
      <c r="I412" s="117">
        <v>100000</v>
      </c>
      <c r="J412" s="323">
        <f t="shared" si="92"/>
        <v>-60</v>
      </c>
      <c r="K412" s="277">
        <v>40000</v>
      </c>
    </row>
    <row r="413" spans="1:11" s="389" customFormat="1">
      <c r="A413" s="272"/>
      <c r="B413" s="274"/>
      <c r="C413" s="274" t="s">
        <v>20</v>
      </c>
      <c r="D413" s="275"/>
      <c r="E413" s="117" t="s">
        <v>396</v>
      </c>
      <c r="F413" s="117" t="s">
        <v>396</v>
      </c>
      <c r="G413" s="117" t="s">
        <v>396</v>
      </c>
      <c r="H413" s="379" t="s">
        <v>396</v>
      </c>
      <c r="I413" s="277">
        <v>20000</v>
      </c>
      <c r="J413" s="323">
        <f t="shared" si="92"/>
        <v>-50</v>
      </c>
      <c r="K413" s="277">
        <v>10000</v>
      </c>
    </row>
    <row r="414" spans="1:11" s="389" customFormat="1">
      <c r="A414" s="272"/>
      <c r="B414" s="274"/>
      <c r="C414" s="274" t="s">
        <v>252</v>
      </c>
      <c r="D414" s="275"/>
      <c r="E414" s="117" t="s">
        <v>396</v>
      </c>
      <c r="F414" s="117" t="s">
        <v>396</v>
      </c>
      <c r="G414" s="379">
        <v>15120</v>
      </c>
      <c r="H414" s="379">
        <v>51600</v>
      </c>
      <c r="I414" s="277">
        <v>70000</v>
      </c>
      <c r="J414" s="323">
        <f t="shared" si="92"/>
        <v>-57.142857142857146</v>
      </c>
      <c r="K414" s="277">
        <v>30000</v>
      </c>
    </row>
    <row r="415" spans="1:11" s="388" customFormat="1">
      <c r="A415" s="272"/>
      <c r="B415" s="274"/>
      <c r="C415" s="274" t="s">
        <v>253</v>
      </c>
      <c r="D415" s="275"/>
      <c r="E415" s="117" t="s">
        <v>396</v>
      </c>
      <c r="F415" s="117" t="s">
        <v>396</v>
      </c>
      <c r="G415" s="379">
        <v>16136</v>
      </c>
      <c r="H415" s="379">
        <v>26584.5</v>
      </c>
      <c r="I415" s="277">
        <v>50000</v>
      </c>
      <c r="J415" s="323">
        <f t="shared" si="92"/>
        <v>40</v>
      </c>
      <c r="K415" s="277">
        <v>70000</v>
      </c>
    </row>
    <row r="416" spans="1:11" s="389" customFormat="1">
      <c r="A416" s="272"/>
      <c r="B416" s="274"/>
      <c r="C416" s="274" t="s">
        <v>254</v>
      </c>
      <c r="D416" s="275"/>
      <c r="E416" s="117" t="s">
        <v>396</v>
      </c>
      <c r="F416" s="117" t="s">
        <v>396</v>
      </c>
      <c r="G416" s="379">
        <v>8797</v>
      </c>
      <c r="H416" s="379">
        <v>185</v>
      </c>
      <c r="I416" s="277">
        <v>0</v>
      </c>
      <c r="J416" s="117" t="s">
        <v>396</v>
      </c>
      <c r="K416" s="117">
        <v>0</v>
      </c>
    </row>
    <row r="417" spans="1:11" s="388" customFormat="1">
      <c r="A417" s="272"/>
      <c r="B417" s="274"/>
      <c r="C417" s="274"/>
      <c r="D417" s="369" t="s">
        <v>255</v>
      </c>
      <c r="E417" s="281">
        <f t="shared" ref="E417:K417" si="116">SUM(E411:E416)</f>
        <v>0</v>
      </c>
      <c r="F417" s="281">
        <f t="shared" si="116"/>
        <v>0</v>
      </c>
      <c r="G417" s="381">
        <f t="shared" ref="G417" si="117">SUM(G411:G416)</f>
        <v>40053</v>
      </c>
      <c r="H417" s="381">
        <f>SUM(H411:H416)</f>
        <v>78369.5</v>
      </c>
      <c r="I417" s="281">
        <f t="shared" si="116"/>
        <v>240000</v>
      </c>
      <c r="J417" s="323">
        <f t="shared" si="92"/>
        <v>-37.5</v>
      </c>
      <c r="K417" s="281">
        <f t="shared" si="116"/>
        <v>150000</v>
      </c>
    </row>
    <row r="418" spans="1:11" s="388" customFormat="1">
      <c r="A418" s="279"/>
      <c r="B418" s="273" t="s">
        <v>256</v>
      </c>
      <c r="C418" s="273"/>
      <c r="D418" s="282"/>
      <c r="E418" s="281"/>
      <c r="F418" s="283"/>
      <c r="G418" s="384"/>
      <c r="H418" s="384"/>
      <c r="I418" s="283"/>
      <c r="J418" s="323"/>
      <c r="K418" s="283"/>
    </row>
    <row r="419" spans="1:11" s="388" customFormat="1">
      <c r="A419" s="272"/>
      <c r="B419" s="274"/>
      <c r="C419" s="274" t="s">
        <v>257</v>
      </c>
      <c r="D419" s="275"/>
      <c r="E419" s="117" t="s">
        <v>396</v>
      </c>
      <c r="F419" s="117" t="s">
        <v>396</v>
      </c>
      <c r="G419" s="379">
        <v>18600</v>
      </c>
      <c r="H419" s="379">
        <v>73140</v>
      </c>
      <c r="I419" s="277">
        <v>140000</v>
      </c>
      <c r="J419" s="323">
        <f t="shared" si="92"/>
        <v>0</v>
      </c>
      <c r="K419" s="277">
        <v>140000</v>
      </c>
    </row>
    <row r="420" spans="1:11" s="388" customFormat="1">
      <c r="A420" s="272"/>
      <c r="B420" s="274"/>
      <c r="C420" s="669" t="s">
        <v>39</v>
      </c>
      <c r="D420" s="670"/>
      <c r="E420" s="278"/>
      <c r="F420" s="277"/>
      <c r="G420" s="277"/>
      <c r="H420" s="379"/>
      <c r="I420" s="277"/>
      <c r="J420" s="323"/>
      <c r="K420" s="277"/>
    </row>
    <row r="421" spans="1:11" s="388" customFormat="1">
      <c r="A421" s="272"/>
      <c r="B421" s="274"/>
      <c r="C421" s="365"/>
      <c r="D421" s="366" t="s">
        <v>341</v>
      </c>
      <c r="E421" s="117" t="s">
        <v>396</v>
      </c>
      <c r="F421" s="117" t="s">
        <v>396</v>
      </c>
      <c r="G421" s="117" t="s">
        <v>396</v>
      </c>
      <c r="H421" s="379" t="s">
        <v>396</v>
      </c>
      <c r="I421" s="277">
        <v>15000</v>
      </c>
      <c r="J421" s="323">
        <f t="shared" si="92"/>
        <v>0</v>
      </c>
      <c r="K421" s="277">
        <v>15000</v>
      </c>
    </row>
    <row r="422" spans="1:11" s="403" customFormat="1">
      <c r="A422" s="272"/>
      <c r="B422" s="274"/>
      <c r="C422" s="274" t="s">
        <v>258</v>
      </c>
      <c r="D422" s="275"/>
      <c r="E422" s="117" t="s">
        <v>396</v>
      </c>
      <c r="F422" s="117" t="s">
        <v>396</v>
      </c>
      <c r="G422" s="379">
        <v>6895.98</v>
      </c>
      <c r="H422" s="379">
        <v>900</v>
      </c>
      <c r="I422" s="277">
        <v>30000</v>
      </c>
      <c r="J422" s="323">
        <f t="shared" si="92"/>
        <v>0</v>
      </c>
      <c r="K422" s="277">
        <v>30000</v>
      </c>
    </row>
    <row r="423" spans="1:11" s="389" customFormat="1">
      <c r="A423" s="272"/>
      <c r="B423" s="274"/>
      <c r="C423" s="274"/>
      <c r="D423" s="369" t="s">
        <v>267</v>
      </c>
      <c r="E423" s="281">
        <f>SUM(E418:E421)</f>
        <v>0</v>
      </c>
      <c r="F423" s="281">
        <f>SUM(F418:F421)</f>
        <v>0</v>
      </c>
      <c r="G423" s="381">
        <f>SUM(G418:G422)</f>
        <v>25495.98</v>
      </c>
      <c r="H423" s="381">
        <f>SUM(H418:H422)</f>
        <v>74040</v>
      </c>
      <c r="I423" s="281">
        <f>SUM(I419:I422)</f>
        <v>185000</v>
      </c>
      <c r="J423" s="323">
        <f t="shared" si="92"/>
        <v>0</v>
      </c>
      <c r="K423" s="281">
        <f>SUM(K418:K422)</f>
        <v>185000</v>
      </c>
    </row>
    <row r="424" spans="1:11" s="388" customFormat="1">
      <c r="A424" s="279"/>
      <c r="B424" s="273" t="s">
        <v>259</v>
      </c>
      <c r="C424" s="273"/>
      <c r="D424" s="282"/>
      <c r="E424" s="281"/>
      <c r="F424" s="283"/>
      <c r="G424" s="384"/>
      <c r="H424" s="384"/>
      <c r="I424" s="283"/>
      <c r="J424" s="323"/>
      <c r="K424" s="283"/>
    </row>
    <row r="425" spans="1:11" s="388" customFormat="1" ht="24.75" customHeight="1">
      <c r="A425" s="272"/>
      <c r="B425" s="274"/>
      <c r="C425" s="274" t="s">
        <v>260</v>
      </c>
      <c r="D425" s="275"/>
      <c r="E425" s="117" t="s">
        <v>396</v>
      </c>
      <c r="F425" s="117" t="s">
        <v>396</v>
      </c>
      <c r="G425" s="379">
        <v>15241</v>
      </c>
      <c r="H425" s="379">
        <v>53800</v>
      </c>
      <c r="I425" s="277">
        <v>60000</v>
      </c>
      <c r="J425" s="323">
        <f t="shared" si="92"/>
        <v>0</v>
      </c>
      <c r="K425" s="277">
        <v>60000</v>
      </c>
    </row>
    <row r="426" spans="1:11" s="388" customFormat="1">
      <c r="A426" s="272"/>
      <c r="B426" s="274"/>
      <c r="C426" s="274" t="s">
        <v>262</v>
      </c>
      <c r="D426" s="275"/>
      <c r="E426" s="117" t="s">
        <v>396</v>
      </c>
      <c r="F426" s="117" t="s">
        <v>396</v>
      </c>
      <c r="G426" s="379" t="s">
        <v>396</v>
      </c>
      <c r="H426" s="379">
        <v>2131.5</v>
      </c>
      <c r="I426" s="277">
        <v>10000</v>
      </c>
      <c r="J426" s="323">
        <f t="shared" si="92"/>
        <v>0</v>
      </c>
      <c r="K426" s="277">
        <v>10000</v>
      </c>
    </row>
    <row r="427" spans="1:11" s="388" customFormat="1">
      <c r="A427" s="272"/>
      <c r="B427" s="274"/>
      <c r="C427" s="274" t="s">
        <v>264</v>
      </c>
      <c r="D427" s="275"/>
      <c r="E427" s="117" t="s">
        <v>396</v>
      </c>
      <c r="F427" s="117" t="s">
        <v>396</v>
      </c>
      <c r="G427" s="379">
        <v>32563</v>
      </c>
      <c r="H427" s="379">
        <v>16005</v>
      </c>
      <c r="I427" s="277">
        <v>30000</v>
      </c>
      <c r="J427" s="323">
        <f t="shared" ref="J427:J490" si="118">(K427-I427)*100/I427</f>
        <v>0</v>
      </c>
      <c r="K427" s="277">
        <v>30000</v>
      </c>
    </row>
    <row r="428" spans="1:11" s="388" customFormat="1">
      <c r="A428" s="272"/>
      <c r="B428" s="274"/>
      <c r="C428" s="274" t="s">
        <v>263</v>
      </c>
      <c r="D428" s="275"/>
      <c r="E428" s="117" t="s">
        <v>396</v>
      </c>
      <c r="F428" s="117" t="s">
        <v>396</v>
      </c>
      <c r="G428" s="379" t="s">
        <v>396</v>
      </c>
      <c r="H428" s="379">
        <v>16700</v>
      </c>
      <c r="I428" s="277">
        <v>30000</v>
      </c>
      <c r="J428" s="323">
        <f t="shared" si="118"/>
        <v>0</v>
      </c>
      <c r="K428" s="277">
        <v>30000</v>
      </c>
    </row>
    <row r="429" spans="1:11" s="388" customFormat="1">
      <c r="A429" s="272"/>
      <c r="B429" s="274"/>
      <c r="C429" s="274" t="s">
        <v>266</v>
      </c>
      <c r="D429" s="275"/>
      <c r="E429" s="117" t="s">
        <v>396</v>
      </c>
      <c r="F429" s="117" t="s">
        <v>396</v>
      </c>
      <c r="G429" s="379">
        <v>2040</v>
      </c>
      <c r="H429" s="379">
        <v>6830</v>
      </c>
      <c r="I429" s="277">
        <v>10000</v>
      </c>
      <c r="J429" s="323">
        <f t="shared" si="118"/>
        <v>100</v>
      </c>
      <c r="K429" s="277">
        <v>20000</v>
      </c>
    </row>
    <row r="430" spans="1:11" s="388" customFormat="1">
      <c r="A430" s="272"/>
      <c r="B430" s="274"/>
      <c r="C430" s="274"/>
      <c r="D430" s="369" t="s">
        <v>268</v>
      </c>
      <c r="E430" s="281">
        <f t="shared" ref="E430:K430" si="119">SUM(E424:E429)</f>
        <v>0</v>
      </c>
      <c r="F430" s="281">
        <f t="shared" si="119"/>
        <v>0</v>
      </c>
      <c r="G430" s="381">
        <f t="shared" ref="G430" si="120">SUM(G424:G429)</f>
        <v>49844</v>
      </c>
      <c r="H430" s="381">
        <f>SUM(H424:H429)</f>
        <v>95466.5</v>
      </c>
      <c r="I430" s="281">
        <f t="shared" si="119"/>
        <v>140000</v>
      </c>
      <c r="J430" s="323">
        <f t="shared" si="118"/>
        <v>7.1428571428571432</v>
      </c>
      <c r="K430" s="281">
        <f t="shared" si="119"/>
        <v>150000</v>
      </c>
    </row>
    <row r="431" spans="1:11" s="389" customFormat="1">
      <c r="A431" s="272"/>
      <c r="B431" s="274"/>
      <c r="C431" s="274"/>
      <c r="D431" s="369" t="s">
        <v>358</v>
      </c>
      <c r="E431" s="281">
        <f t="shared" ref="E431:K431" si="121">+E417+E423+E430</f>
        <v>0</v>
      </c>
      <c r="F431" s="281">
        <f t="shared" si="121"/>
        <v>0</v>
      </c>
      <c r="G431" s="381">
        <f t="shared" ref="G431" si="122">+G417+G423+G430</f>
        <v>115392.98</v>
      </c>
      <c r="H431" s="381">
        <f>+H417+H423+H430</f>
        <v>247876</v>
      </c>
      <c r="I431" s="281">
        <f t="shared" si="121"/>
        <v>565000</v>
      </c>
      <c r="J431" s="323">
        <f t="shared" si="118"/>
        <v>-14.159292035398231</v>
      </c>
      <c r="K431" s="281">
        <f t="shared" si="121"/>
        <v>485000</v>
      </c>
    </row>
    <row r="432" spans="1:11" s="388" customFormat="1">
      <c r="A432" s="272"/>
      <c r="B432" s="273" t="s">
        <v>126</v>
      </c>
      <c r="C432" s="274"/>
      <c r="D432" s="275"/>
      <c r="E432" s="278"/>
      <c r="F432" s="277"/>
      <c r="G432" s="277"/>
      <c r="H432" s="379"/>
      <c r="I432" s="277"/>
      <c r="J432" s="323"/>
      <c r="K432" s="277"/>
    </row>
    <row r="433" spans="1:11" s="388" customFormat="1">
      <c r="A433" s="272"/>
      <c r="B433" s="273" t="s">
        <v>232</v>
      </c>
      <c r="C433" s="390"/>
      <c r="D433" s="369"/>
      <c r="E433" s="281"/>
      <c r="F433" s="277"/>
      <c r="G433" s="277"/>
      <c r="H433" s="379"/>
      <c r="I433" s="277"/>
      <c r="J433" s="323"/>
      <c r="K433" s="277"/>
    </row>
    <row r="434" spans="1:11" s="388" customFormat="1">
      <c r="A434" s="272"/>
      <c r="B434" s="273"/>
      <c r="C434" s="390" t="s">
        <v>110</v>
      </c>
      <c r="D434" s="369"/>
      <c r="E434" s="117" t="s">
        <v>396</v>
      </c>
      <c r="F434" s="117" t="s">
        <v>396</v>
      </c>
      <c r="G434" s="117" t="s">
        <v>396</v>
      </c>
      <c r="H434" s="379" t="s">
        <v>396</v>
      </c>
      <c r="I434" s="277">
        <v>0</v>
      </c>
      <c r="J434" s="117" t="s">
        <v>396</v>
      </c>
      <c r="K434" s="277">
        <v>0</v>
      </c>
    </row>
    <row r="435" spans="1:11" s="388" customFormat="1">
      <c r="A435" s="272"/>
      <c r="B435" s="273"/>
      <c r="C435" s="390" t="s">
        <v>353</v>
      </c>
      <c r="D435" s="369"/>
      <c r="E435" s="117" t="s">
        <v>396</v>
      </c>
      <c r="F435" s="117" t="s">
        <v>396</v>
      </c>
      <c r="G435" s="117" t="s">
        <v>396</v>
      </c>
      <c r="H435" s="379">
        <v>10000</v>
      </c>
      <c r="I435" s="277">
        <v>0</v>
      </c>
      <c r="J435" s="117" t="s">
        <v>396</v>
      </c>
      <c r="K435" s="277">
        <v>0</v>
      </c>
    </row>
    <row r="436" spans="1:11" s="388" customFormat="1">
      <c r="A436" s="272"/>
      <c r="B436" s="273"/>
      <c r="C436" s="390" t="s">
        <v>367</v>
      </c>
      <c r="D436" s="369"/>
      <c r="E436" s="117" t="s">
        <v>396</v>
      </c>
      <c r="F436" s="117" t="s">
        <v>396</v>
      </c>
      <c r="G436" s="117" t="s">
        <v>396</v>
      </c>
      <c r="H436" s="379">
        <v>17000</v>
      </c>
      <c r="I436" s="277">
        <v>0</v>
      </c>
      <c r="J436" s="117" t="s">
        <v>396</v>
      </c>
      <c r="K436" s="277">
        <v>0</v>
      </c>
    </row>
    <row r="437" spans="1:11" s="388" customFormat="1">
      <c r="A437" s="272"/>
      <c r="B437" s="273"/>
      <c r="C437" s="274" t="str">
        <f>+'[1]10.1รอ-รจ-คห'!C94</f>
        <v>ค่าบำรุงรักษาและปรับปรุงครุภัณฑ์</v>
      </c>
      <c r="D437" s="275"/>
      <c r="E437" s="117" t="s">
        <v>396</v>
      </c>
      <c r="F437" s="117" t="s">
        <v>396</v>
      </c>
      <c r="G437" s="117" t="s">
        <v>396</v>
      </c>
      <c r="H437" s="379" t="s">
        <v>396</v>
      </c>
      <c r="I437" s="277">
        <v>30000</v>
      </c>
      <c r="J437" s="323">
        <f t="shared" si="118"/>
        <v>66.666666666666671</v>
      </c>
      <c r="K437" s="277">
        <v>50000</v>
      </c>
    </row>
    <row r="438" spans="1:11" s="388" customFormat="1">
      <c r="A438" s="272"/>
      <c r="B438" s="274"/>
      <c r="C438" s="274"/>
      <c r="D438" s="369" t="s">
        <v>233</v>
      </c>
      <c r="E438" s="281">
        <f t="shared" ref="E438:K438" si="123">SUM(E433:E437)</f>
        <v>0</v>
      </c>
      <c r="F438" s="281">
        <f t="shared" si="123"/>
        <v>0</v>
      </c>
      <c r="G438" s="281">
        <f t="shared" si="123"/>
        <v>0</v>
      </c>
      <c r="H438" s="381">
        <f t="shared" si="123"/>
        <v>27000</v>
      </c>
      <c r="I438" s="281">
        <f t="shared" si="123"/>
        <v>30000</v>
      </c>
      <c r="J438" s="323">
        <f t="shared" si="118"/>
        <v>66.666666666666671</v>
      </c>
      <c r="K438" s="281">
        <f t="shared" si="123"/>
        <v>50000</v>
      </c>
    </row>
    <row r="439" spans="1:11" s="388" customFormat="1">
      <c r="A439" s="272"/>
      <c r="B439" s="274"/>
      <c r="C439" s="274"/>
      <c r="D439" s="369" t="s">
        <v>234</v>
      </c>
      <c r="E439" s="281" t="str">
        <f>+E44</f>
        <v xml:space="preserve">       -</v>
      </c>
      <c r="F439" s="281" t="str">
        <f>+F44</f>
        <v xml:space="preserve">       -</v>
      </c>
      <c r="G439" s="381">
        <f>+G44</f>
        <v>392809.1</v>
      </c>
      <c r="H439" s="381">
        <f>+H438</f>
        <v>27000</v>
      </c>
      <c r="I439" s="281">
        <f>SUM(I438)</f>
        <v>30000</v>
      </c>
      <c r="J439" s="323">
        <f t="shared" si="118"/>
        <v>66.666666666666671</v>
      </c>
      <c r="K439" s="281">
        <f>+K438</f>
        <v>50000</v>
      </c>
    </row>
    <row r="440" spans="1:11" s="388" customFormat="1">
      <c r="A440" s="272"/>
      <c r="B440" s="274"/>
      <c r="C440" s="274"/>
      <c r="D440" s="369" t="s">
        <v>35</v>
      </c>
      <c r="E440" s="281" t="str">
        <f>+E45</f>
        <v xml:space="preserve">       -</v>
      </c>
      <c r="F440" s="281" t="str">
        <f>+F45</f>
        <v xml:space="preserve">       -</v>
      </c>
      <c r="G440" s="232">
        <f>+G409+G431+G439</f>
        <v>1325908.08</v>
      </c>
      <c r="H440" s="232">
        <f>+H409+H431+H439</f>
        <v>1462490.28</v>
      </c>
      <c r="I440" s="281">
        <f>+I409+I431+I439</f>
        <v>1947000</v>
      </c>
      <c r="J440" s="323">
        <f t="shared" si="118"/>
        <v>0.92449922958397535</v>
      </c>
      <c r="K440" s="281">
        <f>+K409+K431+K439</f>
        <v>1965000</v>
      </c>
    </row>
    <row r="441" spans="1:11" s="388" customFormat="1">
      <c r="A441" s="257" t="s">
        <v>57</v>
      </c>
      <c r="B441" s="258"/>
      <c r="C441" s="258"/>
      <c r="D441" s="302"/>
      <c r="E441" s="303"/>
      <c r="F441" s="303"/>
      <c r="G441" s="303"/>
      <c r="H441" s="303"/>
      <c r="I441" s="303"/>
      <c r="J441" s="303"/>
      <c r="K441" s="303"/>
    </row>
    <row r="442" spans="1:11" s="388" customFormat="1">
      <c r="A442" s="272"/>
      <c r="B442" s="273" t="s">
        <v>334</v>
      </c>
      <c r="C442" s="274"/>
      <c r="D442" s="275"/>
      <c r="E442" s="278"/>
      <c r="F442" s="277"/>
      <c r="G442" s="277"/>
      <c r="H442" s="379"/>
      <c r="I442" s="277"/>
      <c r="J442" s="323"/>
      <c r="K442" s="277"/>
    </row>
    <row r="443" spans="1:11" s="388" customFormat="1">
      <c r="A443" s="279"/>
      <c r="B443" s="273" t="s">
        <v>256</v>
      </c>
      <c r="C443" s="273"/>
      <c r="D443" s="282"/>
      <c r="E443" s="281"/>
      <c r="F443" s="283"/>
      <c r="G443" s="283"/>
      <c r="H443" s="384"/>
      <c r="I443" s="283"/>
      <c r="J443" s="323"/>
      <c r="K443" s="283"/>
    </row>
    <row r="444" spans="1:11" s="389" customFormat="1">
      <c r="A444" s="272"/>
      <c r="B444" s="274"/>
      <c r="C444" s="274" t="s">
        <v>257</v>
      </c>
      <c r="D444" s="275"/>
      <c r="E444" s="117" t="s">
        <v>396</v>
      </c>
      <c r="F444" s="117" t="s">
        <v>396</v>
      </c>
      <c r="G444" s="379">
        <v>666502</v>
      </c>
      <c r="H444" s="379">
        <v>716500</v>
      </c>
      <c r="I444" s="277">
        <v>700000</v>
      </c>
      <c r="J444" s="323">
        <f t="shared" si="118"/>
        <v>-14.285714285714286</v>
      </c>
      <c r="K444" s="277">
        <v>600000</v>
      </c>
    </row>
    <row r="445" spans="1:11" s="388" customFormat="1">
      <c r="A445" s="272"/>
      <c r="B445" s="274"/>
      <c r="C445" s="274" t="s">
        <v>258</v>
      </c>
      <c r="D445" s="275"/>
      <c r="E445" s="117" t="s">
        <v>396</v>
      </c>
      <c r="F445" s="117" t="s">
        <v>396</v>
      </c>
      <c r="G445" s="379">
        <v>168958.57</v>
      </c>
      <c r="H445" s="379">
        <v>16930</v>
      </c>
      <c r="I445" s="277">
        <v>50000</v>
      </c>
      <c r="J445" s="323">
        <f t="shared" si="118"/>
        <v>0</v>
      </c>
      <c r="K445" s="277">
        <v>50000</v>
      </c>
    </row>
    <row r="446" spans="1:11" s="388" customFormat="1">
      <c r="A446" s="272"/>
      <c r="B446" s="274"/>
      <c r="C446" s="274"/>
      <c r="D446" s="369" t="s">
        <v>267</v>
      </c>
      <c r="E446" s="281">
        <f t="shared" ref="E446:K446" si="124">SUM(E443:E445)</f>
        <v>0</v>
      </c>
      <c r="F446" s="281">
        <f t="shared" si="124"/>
        <v>0</v>
      </c>
      <c r="G446" s="381">
        <f t="shared" ref="G446" si="125">SUM(G443:G445)</f>
        <v>835460.57000000007</v>
      </c>
      <c r="H446" s="381">
        <f>SUM(H443:H445)</f>
        <v>733430</v>
      </c>
      <c r="I446" s="281">
        <f t="shared" si="124"/>
        <v>750000</v>
      </c>
      <c r="J446" s="323">
        <f t="shared" si="118"/>
        <v>-13.333333333333334</v>
      </c>
      <c r="K446" s="281">
        <f t="shared" si="124"/>
        <v>650000</v>
      </c>
    </row>
    <row r="447" spans="1:11" s="388" customFormat="1">
      <c r="A447" s="279"/>
      <c r="B447" s="273" t="s">
        <v>259</v>
      </c>
      <c r="C447" s="273"/>
      <c r="D447" s="282"/>
      <c r="E447" s="281"/>
      <c r="F447" s="283"/>
      <c r="G447" s="384"/>
      <c r="H447" s="384"/>
      <c r="I447" s="283"/>
      <c r="J447" s="323"/>
      <c r="K447" s="283"/>
    </row>
    <row r="448" spans="1:11" s="388" customFormat="1">
      <c r="A448" s="272"/>
      <c r="B448" s="274"/>
      <c r="C448" s="274" t="s">
        <v>261</v>
      </c>
      <c r="D448" s="275"/>
      <c r="E448" s="117" t="s">
        <v>396</v>
      </c>
      <c r="F448" s="117" t="s">
        <v>396</v>
      </c>
      <c r="G448" s="379">
        <v>89944.2</v>
      </c>
      <c r="H448" s="379">
        <v>117986.99</v>
      </c>
      <c r="I448" s="277">
        <v>100000</v>
      </c>
      <c r="J448" s="323">
        <f t="shared" si="118"/>
        <v>0</v>
      </c>
      <c r="K448" s="277">
        <v>100000</v>
      </c>
    </row>
    <row r="449" spans="1:11" s="388" customFormat="1">
      <c r="A449" s="272"/>
      <c r="B449" s="274"/>
      <c r="C449" s="274" t="s">
        <v>231</v>
      </c>
      <c r="D449" s="275"/>
      <c r="E449" s="117" t="s">
        <v>396</v>
      </c>
      <c r="F449" s="117" t="s">
        <v>396</v>
      </c>
      <c r="G449" s="379">
        <v>81319.3</v>
      </c>
      <c r="H449" s="379">
        <v>128416.85</v>
      </c>
      <c r="I449" s="277">
        <v>100000</v>
      </c>
      <c r="J449" s="323">
        <f t="shared" si="118"/>
        <v>0</v>
      </c>
      <c r="K449" s="277">
        <v>100000</v>
      </c>
    </row>
    <row r="450" spans="1:11" s="388" customFormat="1">
      <c r="A450" s="272"/>
      <c r="B450" s="274"/>
      <c r="C450" s="274" t="s">
        <v>264</v>
      </c>
      <c r="D450" s="275"/>
      <c r="E450" s="117" t="s">
        <v>396</v>
      </c>
      <c r="F450" s="117" t="s">
        <v>396</v>
      </c>
      <c r="G450" s="379">
        <v>87723</v>
      </c>
      <c r="H450" s="379">
        <v>74377</v>
      </c>
      <c r="I450" s="277">
        <v>70000</v>
      </c>
      <c r="J450" s="323">
        <f t="shared" si="118"/>
        <v>0</v>
      </c>
      <c r="K450" s="277">
        <v>70000</v>
      </c>
    </row>
    <row r="451" spans="1:11" s="388" customFormat="1">
      <c r="A451" s="272"/>
      <c r="B451" s="274"/>
      <c r="C451" s="274" t="s">
        <v>263</v>
      </c>
      <c r="D451" s="275"/>
      <c r="E451" s="117" t="s">
        <v>396</v>
      </c>
      <c r="F451" s="117" t="s">
        <v>396</v>
      </c>
      <c r="G451" s="379" t="s">
        <v>396</v>
      </c>
      <c r="H451" s="379" t="s">
        <v>396</v>
      </c>
      <c r="I451" s="277">
        <v>30000</v>
      </c>
      <c r="J451" s="323">
        <f t="shared" si="118"/>
        <v>66.666666666666671</v>
      </c>
      <c r="K451" s="277">
        <v>50000</v>
      </c>
    </row>
    <row r="452" spans="1:11" s="388" customFormat="1">
      <c r="A452" s="272"/>
      <c r="B452" s="274"/>
      <c r="C452" s="274" t="s">
        <v>2</v>
      </c>
      <c r="D452" s="275"/>
      <c r="E452" s="117" t="s">
        <v>396</v>
      </c>
      <c r="F452" s="117" t="s">
        <v>396</v>
      </c>
      <c r="G452" s="379" t="s">
        <v>396</v>
      </c>
      <c r="H452" s="379" t="s">
        <v>396</v>
      </c>
      <c r="I452" s="277">
        <v>10000</v>
      </c>
      <c r="J452" s="323">
        <f t="shared" si="118"/>
        <v>0</v>
      </c>
      <c r="K452" s="277">
        <v>10000</v>
      </c>
    </row>
    <row r="453" spans="1:11" s="388" customFormat="1">
      <c r="A453" s="272"/>
      <c r="B453" s="274"/>
      <c r="C453" s="274"/>
      <c r="D453" s="369" t="s">
        <v>268</v>
      </c>
      <c r="E453" s="281">
        <f t="shared" ref="E453:K453" si="126">SUM(E447:E452)</f>
        <v>0</v>
      </c>
      <c r="F453" s="281">
        <f t="shared" si="126"/>
        <v>0</v>
      </c>
      <c r="G453" s="381">
        <f t="shared" ref="G453" si="127">SUM(G447:G452)</f>
        <v>258986.5</v>
      </c>
      <c r="H453" s="381">
        <f>SUM(H447:H452)</f>
        <v>320780.84000000003</v>
      </c>
      <c r="I453" s="281">
        <f t="shared" si="126"/>
        <v>310000</v>
      </c>
      <c r="J453" s="323">
        <f t="shared" si="118"/>
        <v>6.4516129032258061</v>
      </c>
      <c r="K453" s="281">
        <f t="shared" si="126"/>
        <v>330000</v>
      </c>
    </row>
    <row r="454" spans="1:11" s="388" customFormat="1">
      <c r="A454" s="279"/>
      <c r="B454" s="273" t="s">
        <v>276</v>
      </c>
      <c r="C454" s="273"/>
      <c r="D454" s="282"/>
      <c r="E454" s="281"/>
      <c r="F454" s="283"/>
      <c r="G454" s="283"/>
      <c r="H454" s="384"/>
      <c r="I454" s="283"/>
      <c r="J454" s="323"/>
      <c r="K454" s="283"/>
    </row>
    <row r="455" spans="1:11" s="388" customFormat="1">
      <c r="A455" s="272"/>
      <c r="B455" s="274"/>
      <c r="C455" s="274" t="s">
        <v>269</v>
      </c>
      <c r="D455" s="275"/>
      <c r="E455" s="117" t="s">
        <v>396</v>
      </c>
      <c r="F455" s="117" t="s">
        <v>396</v>
      </c>
      <c r="G455" s="379">
        <v>6216.46</v>
      </c>
      <c r="H455" s="379">
        <v>6014.33</v>
      </c>
      <c r="I455" s="277">
        <v>10000</v>
      </c>
      <c r="J455" s="323">
        <f t="shared" si="118"/>
        <v>0</v>
      </c>
      <c r="K455" s="277">
        <v>10000</v>
      </c>
    </row>
    <row r="456" spans="1:11" s="388" customFormat="1">
      <c r="A456" s="272"/>
      <c r="B456" s="274"/>
      <c r="C456" s="274"/>
      <c r="D456" s="369" t="s">
        <v>271</v>
      </c>
      <c r="E456" s="281">
        <f t="shared" ref="E456:K456" si="128">SUM(E454:E455)</f>
        <v>0</v>
      </c>
      <c r="F456" s="281">
        <f t="shared" si="128"/>
        <v>0</v>
      </c>
      <c r="G456" s="381">
        <f t="shared" ref="G456" si="129">SUM(G454:G455)</f>
        <v>6216.46</v>
      </c>
      <c r="H456" s="381">
        <f>SUM(H454:H455)</f>
        <v>6014.33</v>
      </c>
      <c r="I456" s="281">
        <f t="shared" ref="I456" si="130">SUM(I454:I455)</f>
        <v>10000</v>
      </c>
      <c r="J456" s="323">
        <f t="shared" si="118"/>
        <v>0</v>
      </c>
      <c r="K456" s="281">
        <f t="shared" si="128"/>
        <v>10000</v>
      </c>
    </row>
    <row r="457" spans="1:11" s="389" customFormat="1">
      <c r="A457" s="272"/>
      <c r="B457" s="274"/>
      <c r="C457" s="274"/>
      <c r="D457" s="369" t="s">
        <v>358</v>
      </c>
      <c r="E457" s="281">
        <f>+E446</f>
        <v>0</v>
      </c>
      <c r="F457" s="281">
        <f>+F446</f>
        <v>0</v>
      </c>
      <c r="G457" s="381">
        <f>+G446</f>
        <v>835460.57000000007</v>
      </c>
      <c r="H457" s="381">
        <f>+H446+H453+H456</f>
        <v>1060225.1700000002</v>
      </c>
      <c r="I457" s="281">
        <f>+I446+I453+I456</f>
        <v>1070000</v>
      </c>
      <c r="J457" s="323">
        <f t="shared" si="118"/>
        <v>-7.4766355140186915</v>
      </c>
      <c r="K457" s="281">
        <f>+K446+K453+K456</f>
        <v>990000</v>
      </c>
    </row>
    <row r="458" spans="1:11" s="388" customFormat="1">
      <c r="A458" s="272"/>
      <c r="B458" s="273" t="s">
        <v>126</v>
      </c>
      <c r="C458" s="274"/>
      <c r="D458" s="275"/>
      <c r="E458" s="278"/>
      <c r="F458" s="277"/>
      <c r="G458" s="277"/>
      <c r="H458" s="379"/>
      <c r="I458" s="277"/>
      <c r="J458" s="323"/>
      <c r="K458" s="277"/>
    </row>
    <row r="459" spans="1:11" s="388" customFormat="1">
      <c r="A459" s="279"/>
      <c r="B459" s="273" t="s">
        <v>232</v>
      </c>
      <c r="C459" s="273"/>
      <c r="D459" s="369"/>
      <c r="E459" s="281"/>
      <c r="F459" s="283"/>
      <c r="G459" s="283"/>
      <c r="H459" s="384"/>
      <c r="I459" s="283"/>
      <c r="J459" s="323"/>
      <c r="K459" s="283"/>
    </row>
    <row r="460" spans="1:11" s="388" customFormat="1">
      <c r="A460" s="272"/>
      <c r="B460" s="274"/>
      <c r="C460" s="274" t="s">
        <v>421</v>
      </c>
      <c r="D460" s="504"/>
      <c r="E460" s="117" t="s">
        <v>396</v>
      </c>
      <c r="F460" s="117" t="s">
        <v>396</v>
      </c>
      <c r="G460" s="117" t="s">
        <v>396</v>
      </c>
      <c r="H460" s="379" t="s">
        <v>396</v>
      </c>
      <c r="I460" s="277">
        <v>0</v>
      </c>
      <c r="J460" s="117" t="s">
        <v>396</v>
      </c>
      <c r="K460" s="277">
        <v>50000</v>
      </c>
    </row>
    <row r="461" spans="1:11" s="388" customFormat="1">
      <c r="A461" s="272"/>
      <c r="B461" s="274"/>
      <c r="C461" s="274" t="s">
        <v>423</v>
      </c>
      <c r="D461" s="508"/>
      <c r="E461" s="117" t="s">
        <v>396</v>
      </c>
      <c r="F461" s="117" t="s">
        <v>396</v>
      </c>
      <c r="G461" s="117" t="s">
        <v>396</v>
      </c>
      <c r="H461" s="379">
        <v>16300</v>
      </c>
      <c r="I461" s="277">
        <v>0</v>
      </c>
      <c r="J461" s="117" t="s">
        <v>396</v>
      </c>
      <c r="K461" s="277">
        <v>0</v>
      </c>
    </row>
    <row r="462" spans="1:11" s="388" customFormat="1">
      <c r="A462" s="272"/>
      <c r="B462" s="274"/>
      <c r="C462" s="274" t="s">
        <v>79</v>
      </c>
      <c r="D462" s="369"/>
      <c r="E462" s="117" t="s">
        <v>396</v>
      </c>
      <c r="F462" s="117" t="s">
        <v>396</v>
      </c>
      <c r="G462" s="117" t="s">
        <v>396</v>
      </c>
      <c r="H462" s="379" t="s">
        <v>396</v>
      </c>
      <c r="I462" s="117">
        <v>50000</v>
      </c>
      <c r="J462" s="323">
        <f t="shared" si="118"/>
        <v>60</v>
      </c>
      <c r="K462" s="277">
        <v>80000</v>
      </c>
    </row>
    <row r="463" spans="1:11" s="388" customFormat="1">
      <c r="A463" s="279"/>
      <c r="B463" s="273"/>
      <c r="C463" s="273"/>
      <c r="D463" s="369" t="s">
        <v>233</v>
      </c>
      <c r="E463" s="281">
        <f t="shared" ref="E463:K463" si="131">SUM(E459:E462)</f>
        <v>0</v>
      </c>
      <c r="F463" s="281">
        <f t="shared" si="131"/>
        <v>0</v>
      </c>
      <c r="G463" s="281">
        <f t="shared" si="131"/>
        <v>0</v>
      </c>
      <c r="H463" s="381">
        <f t="shared" si="131"/>
        <v>16300</v>
      </c>
      <c r="I463" s="281">
        <f t="shared" si="131"/>
        <v>50000</v>
      </c>
      <c r="J463" s="323">
        <f t="shared" si="118"/>
        <v>160</v>
      </c>
      <c r="K463" s="281">
        <f t="shared" si="131"/>
        <v>130000</v>
      </c>
    </row>
    <row r="464" spans="1:11" s="389" customFormat="1">
      <c r="A464" s="272"/>
      <c r="B464" s="274"/>
      <c r="C464" s="274"/>
      <c r="D464" s="369" t="s">
        <v>234</v>
      </c>
      <c r="E464" s="281">
        <f>+E463</f>
        <v>0</v>
      </c>
      <c r="F464" s="281">
        <f t="shared" ref="F464:K464" si="132">+F463</f>
        <v>0</v>
      </c>
      <c r="G464" s="281">
        <f t="shared" si="132"/>
        <v>0</v>
      </c>
      <c r="H464" s="381">
        <f t="shared" si="132"/>
        <v>16300</v>
      </c>
      <c r="I464" s="281">
        <f t="shared" si="132"/>
        <v>50000</v>
      </c>
      <c r="J464" s="323">
        <f t="shared" si="118"/>
        <v>160</v>
      </c>
      <c r="K464" s="281">
        <f t="shared" si="132"/>
        <v>130000</v>
      </c>
    </row>
    <row r="465" spans="1:11" s="388" customFormat="1">
      <c r="A465" s="279"/>
      <c r="B465" s="273" t="s">
        <v>176</v>
      </c>
      <c r="C465" s="273"/>
      <c r="D465" s="369"/>
      <c r="E465" s="281"/>
      <c r="F465" s="283"/>
      <c r="G465" s="283"/>
      <c r="H465" s="384"/>
      <c r="I465" s="283"/>
      <c r="J465" s="323"/>
      <c r="K465" s="283" t="s">
        <v>100</v>
      </c>
    </row>
    <row r="466" spans="1:11" s="388" customFormat="1">
      <c r="A466" s="272"/>
      <c r="B466" s="274"/>
      <c r="C466" s="274" t="s">
        <v>33</v>
      </c>
      <c r="D466" s="369"/>
      <c r="E466" s="117"/>
      <c r="F466" s="117"/>
      <c r="G466" s="117"/>
      <c r="H466" s="379"/>
      <c r="I466" s="117"/>
      <c r="J466" s="323"/>
      <c r="K466" s="277">
        <v>0</v>
      </c>
    </row>
    <row r="467" spans="1:11" s="388" customFormat="1" ht="42" customHeight="1">
      <c r="A467" s="272"/>
      <c r="B467" s="274"/>
      <c r="C467" s="274"/>
      <c r="D467" s="366" t="s">
        <v>408</v>
      </c>
      <c r="E467" s="117" t="s">
        <v>396</v>
      </c>
      <c r="F467" s="117" t="s">
        <v>396</v>
      </c>
      <c r="G467" s="117" t="s">
        <v>396</v>
      </c>
      <c r="H467" s="379">
        <v>1720000</v>
      </c>
      <c r="I467" s="277">
        <v>0</v>
      </c>
      <c r="J467" s="117" t="s">
        <v>396</v>
      </c>
      <c r="K467" s="277">
        <v>0</v>
      </c>
    </row>
    <row r="468" spans="1:11" s="388" customFormat="1" ht="42">
      <c r="A468" s="272"/>
      <c r="B468" s="274"/>
      <c r="C468" s="274"/>
      <c r="D468" s="366" t="s">
        <v>582</v>
      </c>
      <c r="E468" s="117" t="s">
        <v>396</v>
      </c>
      <c r="F468" s="117" t="s">
        <v>396</v>
      </c>
      <c r="G468" s="117" t="s">
        <v>396</v>
      </c>
      <c r="H468" s="379">
        <v>589000</v>
      </c>
      <c r="I468" s="277">
        <v>0</v>
      </c>
      <c r="J468" s="117" t="s">
        <v>396</v>
      </c>
      <c r="K468" s="277">
        <v>0</v>
      </c>
    </row>
    <row r="469" spans="1:11" s="388" customFormat="1" ht="48.75" customHeight="1">
      <c r="A469" s="272"/>
      <c r="B469" s="274"/>
      <c r="C469" s="274"/>
      <c r="D469" s="509" t="s">
        <v>583</v>
      </c>
      <c r="E469" s="117" t="s">
        <v>396</v>
      </c>
      <c r="F469" s="117" t="s">
        <v>396</v>
      </c>
      <c r="G469" s="117" t="s">
        <v>396</v>
      </c>
      <c r="H469" s="277">
        <v>0</v>
      </c>
      <c r="I469" s="277">
        <v>1790000</v>
      </c>
      <c r="J469" s="117" t="s">
        <v>396</v>
      </c>
      <c r="K469" s="277">
        <v>0</v>
      </c>
    </row>
    <row r="470" spans="1:11" s="388" customFormat="1" ht="48.75" customHeight="1">
      <c r="A470" s="272"/>
      <c r="B470" s="274"/>
      <c r="C470" s="274"/>
      <c r="D470" s="509" t="s">
        <v>586</v>
      </c>
      <c r="E470" s="117" t="s">
        <v>396</v>
      </c>
      <c r="F470" s="117" t="s">
        <v>396</v>
      </c>
      <c r="G470" s="117" t="s">
        <v>396</v>
      </c>
      <c r="H470" s="277">
        <v>0</v>
      </c>
      <c r="I470" s="277">
        <v>0</v>
      </c>
      <c r="J470" s="117" t="s">
        <v>396</v>
      </c>
      <c r="K470" s="277">
        <v>1332000</v>
      </c>
    </row>
    <row r="471" spans="1:11" s="388" customFormat="1" ht="48.75" customHeight="1">
      <c r="A471" s="272"/>
      <c r="B471" s="274"/>
      <c r="C471" s="274"/>
      <c r="D471" s="366" t="s">
        <v>587</v>
      </c>
      <c r="E471" s="117" t="s">
        <v>396</v>
      </c>
      <c r="F471" s="117" t="s">
        <v>396</v>
      </c>
      <c r="G471" s="117" t="s">
        <v>396</v>
      </c>
      <c r="H471" s="277">
        <v>0</v>
      </c>
      <c r="I471" s="277">
        <v>0</v>
      </c>
      <c r="J471" s="117" t="s">
        <v>396</v>
      </c>
      <c r="K471" s="277">
        <v>1510000</v>
      </c>
    </row>
    <row r="472" spans="1:11" s="388" customFormat="1">
      <c r="A472" s="272"/>
      <c r="B472" s="274"/>
      <c r="C472" s="274" t="s">
        <v>32</v>
      </c>
      <c r="D472" s="369"/>
      <c r="E472" s="117" t="s">
        <v>396</v>
      </c>
      <c r="F472" s="117" t="s">
        <v>396</v>
      </c>
      <c r="G472" s="117" t="s">
        <v>396</v>
      </c>
      <c r="H472" s="379" t="s">
        <v>396</v>
      </c>
      <c r="I472" s="277">
        <v>100000</v>
      </c>
      <c r="J472" s="323">
        <f t="shared" si="118"/>
        <v>-100</v>
      </c>
      <c r="K472" s="277">
        <v>0</v>
      </c>
    </row>
    <row r="473" spans="1:11" s="388" customFormat="1">
      <c r="A473" s="279"/>
      <c r="B473" s="273"/>
      <c r="C473" s="273"/>
      <c r="D473" s="369" t="s">
        <v>21</v>
      </c>
      <c r="E473" s="281">
        <f>SUM(E465:E472)</f>
        <v>0</v>
      </c>
      <c r="F473" s="281">
        <f>SUM(F465:F472)</f>
        <v>0</v>
      </c>
      <c r="G473" s="281">
        <f>SUM(G465:G472)</f>
        <v>0</v>
      </c>
      <c r="H473" s="381">
        <f>SUM(H465:H472)</f>
        <v>2309000</v>
      </c>
      <c r="I473" s="281">
        <f>SUM(I465:I472)</f>
        <v>1890000</v>
      </c>
      <c r="J473" s="323">
        <f t="shared" si="118"/>
        <v>50.370370370370374</v>
      </c>
      <c r="K473" s="281">
        <f>SUM(K465:K472)</f>
        <v>2842000</v>
      </c>
    </row>
    <row r="474" spans="1:11" s="388" customFormat="1">
      <c r="A474" s="272"/>
      <c r="B474" s="273" t="s">
        <v>128</v>
      </c>
      <c r="C474" s="274"/>
      <c r="D474" s="275"/>
      <c r="E474" s="278"/>
      <c r="F474" s="277"/>
      <c r="G474" s="277"/>
      <c r="H474" s="379"/>
      <c r="I474" s="277"/>
      <c r="J474" s="323"/>
      <c r="K474" s="277"/>
    </row>
    <row r="475" spans="1:11" s="389" customFormat="1">
      <c r="A475" s="272"/>
      <c r="B475" s="274"/>
      <c r="C475" s="273" t="s">
        <v>242</v>
      </c>
      <c r="D475" s="275"/>
      <c r="E475" s="278"/>
      <c r="F475" s="277"/>
      <c r="G475" s="277"/>
      <c r="H475" s="379"/>
      <c r="I475" s="277"/>
      <c r="J475" s="323"/>
      <c r="K475" s="277"/>
    </row>
    <row r="476" spans="1:11" s="389" customFormat="1">
      <c r="A476" s="272"/>
      <c r="B476" s="274"/>
      <c r="C476" s="274" t="s">
        <v>241</v>
      </c>
      <c r="D476" s="275"/>
      <c r="E476" s="117" t="s">
        <v>396</v>
      </c>
      <c r="F476" s="117" t="s">
        <v>396</v>
      </c>
      <c r="G476" s="379">
        <f>185399.72+139756.76</f>
        <v>325156.47999999998</v>
      </c>
      <c r="H476" s="379">
        <v>0</v>
      </c>
      <c r="I476" s="277">
        <v>0</v>
      </c>
      <c r="J476" s="117" t="s">
        <v>396</v>
      </c>
      <c r="K476" s="117">
        <v>0</v>
      </c>
    </row>
    <row r="477" spans="1:11" s="388" customFormat="1">
      <c r="A477" s="272"/>
      <c r="B477" s="274"/>
      <c r="C477" s="274" t="s">
        <v>573</v>
      </c>
      <c r="D477" s="275"/>
      <c r="E477" s="117" t="s">
        <v>396</v>
      </c>
      <c r="F477" s="117" t="s">
        <v>396</v>
      </c>
      <c r="G477" s="117" t="s">
        <v>396</v>
      </c>
      <c r="H477" s="379" t="s">
        <v>396</v>
      </c>
      <c r="I477" s="277">
        <v>0</v>
      </c>
      <c r="J477" s="117" t="s">
        <v>396</v>
      </c>
      <c r="K477" s="117">
        <v>711000</v>
      </c>
    </row>
    <row r="478" spans="1:11" s="388" customFormat="1">
      <c r="A478" s="272"/>
      <c r="B478" s="274"/>
      <c r="C478" s="274"/>
      <c r="D478" s="369" t="s">
        <v>151</v>
      </c>
      <c r="E478" s="281">
        <f>SUM(E474:E477)</f>
        <v>0</v>
      </c>
      <c r="F478" s="281">
        <f>SUM(F474:F477)</f>
        <v>0</v>
      </c>
      <c r="G478" s="381">
        <f>SUM(G474:G477)</f>
        <v>325156.47999999998</v>
      </c>
      <c r="H478" s="381">
        <f>SUM(H474:H477)</f>
        <v>0</v>
      </c>
      <c r="I478" s="281">
        <f>SUM(I474:I477)</f>
        <v>0</v>
      </c>
      <c r="J478" s="117" t="s">
        <v>396</v>
      </c>
      <c r="K478" s="117">
        <v>711000</v>
      </c>
    </row>
    <row r="479" spans="1:11" s="388" customFormat="1">
      <c r="A479" s="272"/>
      <c r="B479" s="274"/>
      <c r="C479" s="274"/>
      <c r="D479" s="369" t="s">
        <v>98</v>
      </c>
      <c r="E479" s="281">
        <f>+E457+E464</f>
        <v>0</v>
      </c>
      <c r="F479" s="281">
        <f>+F457+F464</f>
        <v>0</v>
      </c>
      <c r="G479" s="381">
        <f>+G457+G464</f>
        <v>835460.57000000007</v>
      </c>
      <c r="H479" s="381">
        <f>+H457+H464+H473</f>
        <v>3385525.17</v>
      </c>
      <c r="I479" s="281">
        <f>+I457+I478+I473+I464</f>
        <v>3010000</v>
      </c>
      <c r="J479" s="323">
        <f t="shared" si="118"/>
        <v>55.249169435215947</v>
      </c>
      <c r="K479" s="281">
        <f>+K457+K478+K473+K464</f>
        <v>4673000</v>
      </c>
    </row>
    <row r="480" spans="1:11" s="388" customFormat="1">
      <c r="A480" s="257" t="s">
        <v>59</v>
      </c>
      <c r="B480" s="258"/>
      <c r="C480" s="258"/>
      <c r="D480" s="302"/>
      <c r="E480" s="303"/>
      <c r="F480" s="303"/>
      <c r="G480" s="303"/>
      <c r="H480" s="303"/>
      <c r="I480" s="303"/>
      <c r="J480" s="303"/>
      <c r="K480" s="303"/>
    </row>
    <row r="481" spans="1:11" s="388" customFormat="1">
      <c r="A481" s="272"/>
      <c r="B481" s="273" t="s">
        <v>334</v>
      </c>
      <c r="C481" s="274"/>
      <c r="D481" s="275"/>
      <c r="E481" s="278"/>
      <c r="F481" s="277"/>
      <c r="G481" s="277"/>
      <c r="H481" s="379"/>
      <c r="I481" s="277"/>
      <c r="J481" s="323"/>
      <c r="K481" s="277"/>
    </row>
    <row r="482" spans="1:11" s="388" customFormat="1">
      <c r="A482" s="279"/>
      <c r="B482" s="273" t="s">
        <v>256</v>
      </c>
      <c r="C482" s="273"/>
      <c r="D482" s="282"/>
      <c r="E482" s="281"/>
      <c r="F482" s="283"/>
      <c r="G482" s="283"/>
      <c r="H482" s="384"/>
      <c r="I482" s="283"/>
      <c r="J482" s="323"/>
      <c r="K482" s="283"/>
    </row>
    <row r="483" spans="1:11" s="388" customFormat="1">
      <c r="A483" s="272"/>
      <c r="B483" s="274"/>
      <c r="C483" s="274" t="s">
        <v>257</v>
      </c>
      <c r="D483" s="275"/>
      <c r="E483" s="117" t="s">
        <v>396</v>
      </c>
      <c r="F483" s="117" t="s">
        <v>396</v>
      </c>
      <c r="G483" s="379">
        <v>805160</v>
      </c>
      <c r="H483" s="379">
        <v>522150</v>
      </c>
      <c r="I483" s="277">
        <v>1000000</v>
      </c>
      <c r="J483" s="323">
        <f t="shared" si="118"/>
        <v>35</v>
      </c>
      <c r="K483" s="277">
        <v>1350000</v>
      </c>
    </row>
    <row r="484" spans="1:11" s="388" customFormat="1">
      <c r="A484" s="272"/>
      <c r="B484" s="274"/>
      <c r="C484" s="274" t="s">
        <v>258</v>
      </c>
      <c r="D484" s="275"/>
      <c r="E484" s="117" t="s">
        <v>396</v>
      </c>
      <c r="F484" s="117" t="s">
        <v>396</v>
      </c>
      <c r="G484" s="379">
        <v>155413.98000000001</v>
      </c>
      <c r="H484" s="379">
        <v>57259</v>
      </c>
      <c r="I484" s="277">
        <v>50000</v>
      </c>
      <c r="J484" s="323">
        <f t="shared" si="118"/>
        <v>0</v>
      </c>
      <c r="K484" s="277">
        <v>50000</v>
      </c>
    </row>
    <row r="485" spans="1:11" s="388" customFormat="1">
      <c r="A485" s="272"/>
      <c r="B485" s="274"/>
      <c r="C485" s="274"/>
      <c r="D485" s="369" t="s">
        <v>267</v>
      </c>
      <c r="E485" s="281">
        <f t="shared" ref="E485:K485" si="133">SUM(E482:E484)</f>
        <v>0</v>
      </c>
      <c r="F485" s="281">
        <f t="shared" si="133"/>
        <v>0</v>
      </c>
      <c r="G485" s="381">
        <f t="shared" ref="G485" si="134">SUM(G482:G484)</f>
        <v>960573.98</v>
      </c>
      <c r="H485" s="381">
        <f>SUM(H482:H484)</f>
        <v>579409</v>
      </c>
      <c r="I485" s="281">
        <f t="shared" si="133"/>
        <v>1050000</v>
      </c>
      <c r="J485" s="323">
        <f t="shared" si="118"/>
        <v>33.333333333333336</v>
      </c>
      <c r="K485" s="281">
        <f t="shared" si="133"/>
        <v>1400000</v>
      </c>
    </row>
    <row r="486" spans="1:11" s="388" customFormat="1">
      <c r="A486" s="279"/>
      <c r="B486" s="273" t="s">
        <v>259</v>
      </c>
      <c r="C486" s="273"/>
      <c r="D486" s="282"/>
      <c r="E486" s="281"/>
      <c r="F486" s="283"/>
      <c r="G486" s="283"/>
      <c r="H486" s="384"/>
      <c r="I486" s="283"/>
      <c r="J486" s="323"/>
      <c r="K486" s="283"/>
    </row>
    <row r="487" spans="1:11" s="388" customFormat="1">
      <c r="A487" s="272"/>
      <c r="B487" s="274"/>
      <c r="C487" s="274" t="s">
        <v>262</v>
      </c>
      <c r="D487" s="275"/>
      <c r="E487" s="117" t="s">
        <v>396</v>
      </c>
      <c r="F487" s="117" t="s">
        <v>396</v>
      </c>
      <c r="G487" s="379">
        <v>44000</v>
      </c>
      <c r="H487" s="379">
        <v>58420</v>
      </c>
      <c r="I487" s="277">
        <v>50000</v>
      </c>
      <c r="J487" s="323">
        <f t="shared" si="118"/>
        <v>100</v>
      </c>
      <c r="K487" s="277">
        <v>100000</v>
      </c>
    </row>
    <row r="488" spans="1:11" s="389" customFormat="1">
      <c r="A488" s="272"/>
      <c r="B488" s="274"/>
      <c r="C488" s="274" t="s">
        <v>263</v>
      </c>
      <c r="D488" s="275"/>
      <c r="E488" s="117" t="s">
        <v>396</v>
      </c>
      <c r="F488" s="117" t="s">
        <v>396</v>
      </c>
      <c r="G488" s="379">
        <v>2880</v>
      </c>
      <c r="H488" s="379">
        <v>101040</v>
      </c>
      <c r="I488" s="277">
        <v>80000</v>
      </c>
      <c r="J488" s="323">
        <f t="shared" si="118"/>
        <v>0</v>
      </c>
      <c r="K488" s="277">
        <v>80000</v>
      </c>
    </row>
    <row r="489" spans="1:11" s="389" customFormat="1">
      <c r="A489" s="272"/>
      <c r="B489" s="274"/>
      <c r="C489" s="274" t="s">
        <v>264</v>
      </c>
      <c r="D489" s="275"/>
      <c r="E489" s="117" t="s">
        <v>396</v>
      </c>
      <c r="F489" s="117" t="s">
        <v>396</v>
      </c>
      <c r="G489" s="379">
        <v>232046</v>
      </c>
      <c r="H489" s="379">
        <v>209042</v>
      </c>
      <c r="I489" s="277">
        <v>300000</v>
      </c>
      <c r="J489" s="323">
        <f t="shared" si="118"/>
        <v>0</v>
      </c>
      <c r="K489" s="277">
        <v>300000</v>
      </c>
    </row>
    <row r="490" spans="1:11" s="403" customFormat="1">
      <c r="A490" s="272"/>
      <c r="B490" s="274"/>
      <c r="C490" s="274" t="s">
        <v>160</v>
      </c>
      <c r="D490" s="275"/>
      <c r="E490" s="117" t="s">
        <v>396</v>
      </c>
      <c r="F490" s="117" t="s">
        <v>396</v>
      </c>
      <c r="G490" s="379">
        <v>28250</v>
      </c>
      <c r="H490" s="379">
        <v>1440</v>
      </c>
      <c r="I490" s="277">
        <v>40000</v>
      </c>
      <c r="J490" s="323">
        <f t="shared" si="118"/>
        <v>0</v>
      </c>
      <c r="K490" s="277">
        <v>40000</v>
      </c>
    </row>
    <row r="491" spans="1:11" s="388" customFormat="1">
      <c r="A491" s="272"/>
      <c r="B491" s="274"/>
      <c r="C491" s="274" t="s">
        <v>2</v>
      </c>
      <c r="D491" s="275"/>
      <c r="E491" s="117" t="s">
        <v>396</v>
      </c>
      <c r="F491" s="117" t="s">
        <v>396</v>
      </c>
      <c r="G491" s="379">
        <v>15900</v>
      </c>
      <c r="H491" s="379">
        <v>11950</v>
      </c>
      <c r="I491" s="277">
        <v>20000</v>
      </c>
      <c r="J491" s="323">
        <f t="shared" ref="J491:J560" si="135">(K491-I491)*100/I491</f>
        <v>0</v>
      </c>
      <c r="K491" s="277">
        <v>20000</v>
      </c>
    </row>
    <row r="492" spans="1:11" s="389" customFormat="1">
      <c r="A492" s="272"/>
      <c r="B492" s="274"/>
      <c r="C492" s="274"/>
      <c r="D492" s="369" t="s">
        <v>268</v>
      </c>
      <c r="E492" s="281">
        <f t="shared" ref="E492:K492" si="136">SUM(E486:E491)</f>
        <v>0</v>
      </c>
      <c r="F492" s="281">
        <f t="shared" si="136"/>
        <v>0</v>
      </c>
      <c r="G492" s="381">
        <f t="shared" ref="G492" si="137">SUM(G486:G491)</f>
        <v>323076</v>
      </c>
      <c r="H492" s="381">
        <f>SUM(H486:H491)</f>
        <v>381892</v>
      </c>
      <c r="I492" s="281">
        <f t="shared" si="136"/>
        <v>490000</v>
      </c>
      <c r="J492" s="323">
        <f t="shared" si="135"/>
        <v>10.204081632653061</v>
      </c>
      <c r="K492" s="281">
        <f t="shared" si="136"/>
        <v>540000</v>
      </c>
    </row>
    <row r="493" spans="1:11" s="388" customFormat="1">
      <c r="A493" s="272"/>
      <c r="B493" s="274"/>
      <c r="C493" s="274"/>
      <c r="D493" s="369" t="s">
        <v>358</v>
      </c>
      <c r="E493" s="281">
        <f>+E485</f>
        <v>0</v>
      </c>
      <c r="F493" s="281">
        <f>+F485</f>
        <v>0</v>
      </c>
      <c r="G493" s="381">
        <f>+G485</f>
        <v>960573.98</v>
      </c>
      <c r="H493" s="381">
        <f>+H485+H492</f>
        <v>961301</v>
      </c>
      <c r="I493" s="281">
        <f>+I485+I492</f>
        <v>1540000</v>
      </c>
      <c r="J493" s="323">
        <f t="shared" si="135"/>
        <v>25.974025974025974</v>
      </c>
      <c r="K493" s="281">
        <f>+K485+K492</f>
        <v>1940000</v>
      </c>
    </row>
    <row r="494" spans="1:11" s="388" customFormat="1" ht="25.5" customHeight="1">
      <c r="A494" s="272"/>
      <c r="B494" s="273" t="s">
        <v>126</v>
      </c>
      <c r="C494" s="274"/>
      <c r="D494" s="275"/>
      <c r="E494" s="278"/>
      <c r="F494" s="277"/>
      <c r="G494" s="277"/>
      <c r="H494" s="379"/>
      <c r="I494" s="277"/>
      <c r="J494" s="323"/>
      <c r="K494" s="277"/>
    </row>
    <row r="495" spans="1:11" s="388" customFormat="1">
      <c r="A495" s="279"/>
      <c r="B495" s="273" t="s">
        <v>232</v>
      </c>
      <c r="C495" s="273"/>
      <c r="D495" s="369"/>
      <c r="E495" s="281"/>
      <c r="F495" s="283"/>
      <c r="G495" s="283"/>
      <c r="H495" s="384"/>
      <c r="I495" s="283"/>
      <c r="J495" s="323"/>
      <c r="K495" s="283"/>
    </row>
    <row r="496" spans="1:11" s="388" customFormat="1">
      <c r="A496" s="272"/>
      <c r="B496" s="274"/>
      <c r="C496" s="274" t="s">
        <v>423</v>
      </c>
      <c r="D496" s="504"/>
      <c r="E496" s="117" t="s">
        <v>396</v>
      </c>
      <c r="F496" s="117" t="s">
        <v>396</v>
      </c>
      <c r="G496" s="117" t="s">
        <v>396</v>
      </c>
      <c r="H496" s="379" t="s">
        <v>396</v>
      </c>
      <c r="I496" s="277">
        <v>0</v>
      </c>
      <c r="J496" s="117" t="s">
        <v>396</v>
      </c>
      <c r="K496" s="277">
        <v>4000</v>
      </c>
    </row>
    <row r="497" spans="1:11" s="389" customFormat="1">
      <c r="A497" s="272"/>
      <c r="B497" s="274"/>
      <c r="C497" s="274" t="s">
        <v>79</v>
      </c>
      <c r="D497" s="369"/>
      <c r="E497" s="117" t="s">
        <v>396</v>
      </c>
      <c r="F497" s="117" t="s">
        <v>396</v>
      </c>
      <c r="G497" s="117" t="s">
        <v>396</v>
      </c>
      <c r="H497" s="379">
        <v>29960</v>
      </c>
      <c r="I497" s="281">
        <v>50000</v>
      </c>
      <c r="J497" s="323">
        <f t="shared" si="135"/>
        <v>100</v>
      </c>
      <c r="K497" s="277">
        <v>100000</v>
      </c>
    </row>
    <row r="498" spans="1:11" s="388" customFormat="1" ht="28.5" customHeight="1">
      <c r="A498" s="279"/>
      <c r="B498" s="273"/>
      <c r="C498" s="273"/>
      <c r="D498" s="369" t="s">
        <v>233</v>
      </c>
      <c r="E498" s="281">
        <f t="shared" ref="E498:K498" si="138">SUM(E495:E497)</f>
        <v>0</v>
      </c>
      <c r="F498" s="281">
        <f t="shared" si="138"/>
        <v>0</v>
      </c>
      <c r="G498" s="381">
        <f t="shared" ref="G498" si="139">SUM(G495:G497)</f>
        <v>0</v>
      </c>
      <c r="H498" s="381">
        <f t="shared" si="138"/>
        <v>29960</v>
      </c>
      <c r="I498" s="281">
        <f>+I497</f>
        <v>50000</v>
      </c>
      <c r="J498" s="323">
        <f t="shared" si="135"/>
        <v>108</v>
      </c>
      <c r="K498" s="281">
        <f t="shared" si="138"/>
        <v>104000</v>
      </c>
    </row>
    <row r="499" spans="1:11" s="388" customFormat="1">
      <c r="A499" s="272"/>
      <c r="B499" s="274"/>
      <c r="C499" s="274"/>
      <c r="D499" s="369" t="s">
        <v>234</v>
      </c>
      <c r="E499" s="281">
        <f>+E498</f>
        <v>0</v>
      </c>
      <c r="F499" s="281">
        <f t="shared" ref="F499:K499" si="140">+F498</f>
        <v>0</v>
      </c>
      <c r="G499" s="381">
        <f t="shared" ref="G499" si="141">+G498</f>
        <v>0</v>
      </c>
      <c r="H499" s="381">
        <f>+H498</f>
        <v>29960</v>
      </c>
      <c r="I499" s="281">
        <f t="shared" si="140"/>
        <v>50000</v>
      </c>
      <c r="J499" s="323">
        <f t="shared" si="135"/>
        <v>108</v>
      </c>
      <c r="K499" s="281">
        <f t="shared" si="140"/>
        <v>104000</v>
      </c>
    </row>
    <row r="500" spans="1:11" s="388" customFormat="1">
      <c r="A500" s="272"/>
      <c r="B500" s="274"/>
      <c r="C500" s="274"/>
      <c r="D500" s="369" t="s">
        <v>34</v>
      </c>
      <c r="E500" s="281">
        <f>+E493</f>
        <v>0</v>
      </c>
      <c r="F500" s="281">
        <f>+F493</f>
        <v>0</v>
      </c>
      <c r="G500" s="381">
        <f>+G493</f>
        <v>960573.98</v>
      </c>
      <c r="H500" s="511">
        <f>+H493+H499</f>
        <v>991261</v>
      </c>
      <c r="I500" s="281">
        <f>+I493+I499</f>
        <v>1590000</v>
      </c>
      <c r="J500" s="323">
        <f t="shared" si="135"/>
        <v>28.553459119496857</v>
      </c>
      <c r="K500" s="281">
        <f>+K493+K499</f>
        <v>2044000</v>
      </c>
    </row>
    <row r="501" spans="1:11" s="388" customFormat="1">
      <c r="A501" s="257" t="s">
        <v>58</v>
      </c>
      <c r="B501" s="258"/>
      <c r="C501" s="258"/>
      <c r="D501" s="302"/>
      <c r="E501" s="303"/>
      <c r="F501" s="303"/>
      <c r="G501" s="303"/>
      <c r="H501" s="303"/>
      <c r="I501" s="303"/>
      <c r="J501" s="303"/>
      <c r="K501" s="303"/>
    </row>
    <row r="502" spans="1:11" s="388" customFormat="1">
      <c r="A502" s="272"/>
      <c r="B502" s="273" t="s">
        <v>334</v>
      </c>
      <c r="C502" s="274"/>
      <c r="D502" s="275"/>
      <c r="E502" s="278"/>
      <c r="F502" s="277"/>
      <c r="G502" s="277"/>
      <c r="H502" s="379"/>
      <c r="I502" s="277"/>
      <c r="J502" s="323"/>
      <c r="K502" s="277"/>
    </row>
    <row r="503" spans="1:11" s="388" customFormat="1">
      <c r="A503" s="279"/>
      <c r="B503" s="273" t="s">
        <v>259</v>
      </c>
      <c r="C503" s="273"/>
      <c r="D503" s="282"/>
      <c r="E503" s="281"/>
      <c r="F503" s="283"/>
      <c r="G503" s="283"/>
      <c r="H503" s="384"/>
      <c r="I503" s="283"/>
      <c r="J503" s="323"/>
      <c r="K503" s="283"/>
    </row>
    <row r="504" spans="1:11" s="388" customFormat="1">
      <c r="A504" s="272"/>
      <c r="B504" s="274"/>
      <c r="C504" s="274" t="s">
        <v>160</v>
      </c>
      <c r="D504" s="275"/>
      <c r="E504" s="117" t="s">
        <v>396</v>
      </c>
      <c r="F504" s="117" t="s">
        <v>396</v>
      </c>
      <c r="G504" s="379">
        <f>420+6830+3300</f>
        <v>10550</v>
      </c>
      <c r="H504" s="379">
        <v>17880.2</v>
      </c>
      <c r="I504" s="277">
        <v>20000</v>
      </c>
      <c r="J504" s="323">
        <f t="shared" si="135"/>
        <v>0</v>
      </c>
      <c r="K504" s="277">
        <v>20000</v>
      </c>
    </row>
    <row r="505" spans="1:11" s="392" customFormat="1">
      <c r="A505" s="272"/>
      <c r="B505" s="274"/>
      <c r="C505" s="274"/>
      <c r="D505" s="369" t="s">
        <v>268</v>
      </c>
      <c r="E505" s="281">
        <f t="shared" ref="E505:K505" si="142">SUM(E503:E504)</f>
        <v>0</v>
      </c>
      <c r="F505" s="281">
        <f t="shared" si="142"/>
        <v>0</v>
      </c>
      <c r="G505" s="381">
        <f t="shared" ref="G505" si="143">SUM(G503:G504)</f>
        <v>10550</v>
      </c>
      <c r="H505" s="381">
        <f t="shared" si="142"/>
        <v>17880.2</v>
      </c>
      <c r="I505" s="281">
        <f t="shared" si="142"/>
        <v>20000</v>
      </c>
      <c r="J505" s="323">
        <f t="shared" si="135"/>
        <v>0</v>
      </c>
      <c r="K505" s="281">
        <f t="shared" si="142"/>
        <v>20000</v>
      </c>
    </row>
    <row r="506" spans="1:11" s="388" customFormat="1">
      <c r="A506" s="272"/>
      <c r="B506" s="274"/>
      <c r="C506" s="274"/>
      <c r="D506" s="369" t="s">
        <v>358</v>
      </c>
      <c r="E506" s="281">
        <f>+E498</f>
        <v>0</v>
      </c>
      <c r="F506" s="281">
        <f>+F498</f>
        <v>0</v>
      </c>
      <c r="G506" s="232">
        <f t="shared" ref="G506:I507" si="144">+G505</f>
        <v>10550</v>
      </c>
      <c r="H506" s="232">
        <f t="shared" si="144"/>
        <v>17880.2</v>
      </c>
      <c r="I506" s="281">
        <f t="shared" si="144"/>
        <v>20000</v>
      </c>
      <c r="J506" s="323">
        <f t="shared" si="135"/>
        <v>0</v>
      </c>
      <c r="K506" s="281">
        <f>+K505</f>
        <v>20000</v>
      </c>
    </row>
    <row r="507" spans="1:11" s="388" customFormat="1">
      <c r="A507" s="272"/>
      <c r="B507" s="274"/>
      <c r="C507" s="274"/>
      <c r="D507" s="369" t="s">
        <v>378</v>
      </c>
      <c r="E507" s="281">
        <f t="shared" ref="E507:F508" si="145">+E501</f>
        <v>0</v>
      </c>
      <c r="F507" s="281">
        <f t="shared" si="145"/>
        <v>0</v>
      </c>
      <c r="G507" s="232">
        <f t="shared" si="144"/>
        <v>10550</v>
      </c>
      <c r="H507" s="232">
        <f t="shared" si="144"/>
        <v>17880.2</v>
      </c>
      <c r="I507" s="281">
        <f t="shared" si="144"/>
        <v>20000</v>
      </c>
      <c r="J507" s="323">
        <f t="shared" si="135"/>
        <v>0</v>
      </c>
      <c r="K507" s="281">
        <f>+K506</f>
        <v>20000</v>
      </c>
    </row>
    <row r="508" spans="1:11" s="389" customFormat="1" ht="25.5" customHeight="1">
      <c r="A508" s="272"/>
      <c r="B508" s="274"/>
      <c r="C508" s="274"/>
      <c r="D508" s="369" t="s">
        <v>156</v>
      </c>
      <c r="E508" s="281">
        <f t="shared" si="145"/>
        <v>0</v>
      </c>
      <c r="F508" s="281">
        <f t="shared" si="145"/>
        <v>0</v>
      </c>
      <c r="G508" s="232">
        <f>+G440+G479+G500+G507</f>
        <v>3132492.6300000004</v>
      </c>
      <c r="H508" s="232">
        <f>+H440+H479+H500+H507</f>
        <v>5857156.6500000004</v>
      </c>
      <c r="I508" s="281">
        <f>+I440+I479+I500+I507</f>
        <v>6567000</v>
      </c>
      <c r="J508" s="323">
        <f t="shared" si="135"/>
        <v>32.511040048728489</v>
      </c>
      <c r="K508" s="281">
        <f>+K440+K479+K500+K495+K507</f>
        <v>8702000</v>
      </c>
    </row>
    <row r="509" spans="1:11" s="388" customFormat="1" ht="24.75" customHeight="1">
      <c r="A509" s="272"/>
      <c r="B509" s="274"/>
      <c r="C509" s="274"/>
      <c r="D509" s="369"/>
      <c r="E509" s="281"/>
      <c r="F509" s="281"/>
      <c r="G509" s="281"/>
      <c r="H509" s="381"/>
      <c r="I509" s="281"/>
      <c r="J509" s="323"/>
      <c r="K509" s="281"/>
    </row>
    <row r="510" spans="1:11" s="388" customFormat="1">
      <c r="A510" s="253" t="s">
        <v>157</v>
      </c>
      <c r="B510" s="254"/>
      <c r="C510" s="254"/>
      <c r="D510" s="255"/>
      <c r="E510" s="256"/>
      <c r="F510" s="287"/>
      <c r="G510" s="287"/>
      <c r="H510" s="287"/>
      <c r="I510" s="287"/>
      <c r="J510" s="287"/>
      <c r="K510" s="287"/>
    </row>
    <row r="511" spans="1:11" s="388" customFormat="1" ht="24" customHeight="1">
      <c r="A511" s="257" t="s">
        <v>158</v>
      </c>
      <c r="B511" s="258"/>
      <c r="C511" s="258"/>
      <c r="D511" s="259"/>
      <c r="E511" s="305"/>
      <c r="F511" s="306"/>
      <c r="G511" s="306"/>
      <c r="H511" s="306"/>
      <c r="I511" s="306"/>
      <c r="J511" s="306"/>
      <c r="K511" s="306"/>
    </row>
    <row r="512" spans="1:11" s="388" customFormat="1">
      <c r="A512" s="272"/>
      <c r="B512" s="273" t="s">
        <v>334</v>
      </c>
      <c r="C512" s="274"/>
      <c r="D512" s="275"/>
      <c r="E512" s="278"/>
      <c r="F512" s="277"/>
      <c r="G512" s="277"/>
      <c r="H512" s="379"/>
      <c r="I512" s="277"/>
      <c r="J512" s="323"/>
      <c r="K512" s="277"/>
    </row>
    <row r="513" spans="1:11" s="388" customFormat="1">
      <c r="A513" s="279"/>
      <c r="B513" s="273" t="s">
        <v>256</v>
      </c>
      <c r="C513" s="273"/>
      <c r="D513" s="282"/>
      <c r="E513" s="281"/>
      <c r="F513" s="283"/>
      <c r="G513" s="283"/>
      <c r="H513" s="384"/>
      <c r="I513" s="283"/>
      <c r="J513" s="323"/>
      <c r="K513" s="283"/>
    </row>
    <row r="514" spans="1:11" s="388" customFormat="1">
      <c r="A514" s="272"/>
      <c r="B514" s="274"/>
      <c r="C514" s="669" t="s">
        <v>39</v>
      </c>
      <c r="D514" s="670"/>
      <c r="E514" s="278"/>
      <c r="F514" s="277"/>
      <c r="G514" s="277"/>
      <c r="H514" s="379"/>
      <c r="I514" s="277"/>
      <c r="J514" s="323"/>
      <c r="K514" s="277"/>
    </row>
    <row r="515" spans="1:11" s="388" customFormat="1" ht="42">
      <c r="A515" s="272"/>
      <c r="B515" s="274"/>
      <c r="C515" s="274"/>
      <c r="D515" s="226" t="s">
        <v>379</v>
      </c>
      <c r="E515" s="117" t="s">
        <v>396</v>
      </c>
      <c r="F515" s="117" t="s">
        <v>396</v>
      </c>
      <c r="G515" s="379">
        <v>23615</v>
      </c>
      <c r="H515" s="379">
        <v>24714</v>
      </c>
      <c r="I515" s="277">
        <v>30000</v>
      </c>
      <c r="J515" s="323">
        <f t="shared" si="135"/>
        <v>0</v>
      </c>
      <c r="K515" s="277">
        <v>30000</v>
      </c>
    </row>
    <row r="516" spans="1:11" s="388" customFormat="1" ht="25.5" customHeight="1">
      <c r="A516" s="272"/>
      <c r="B516" s="274"/>
      <c r="C516" s="274"/>
      <c r="D516" s="226" t="s">
        <v>380</v>
      </c>
      <c r="E516" s="117" t="s">
        <v>396</v>
      </c>
      <c r="F516" s="117" t="s">
        <v>396</v>
      </c>
      <c r="G516" s="379">
        <v>227631</v>
      </c>
      <c r="H516" s="379">
        <v>265259</v>
      </c>
      <c r="I516" s="277">
        <v>50000</v>
      </c>
      <c r="J516" s="323">
        <f t="shared" si="135"/>
        <v>0</v>
      </c>
      <c r="K516" s="277">
        <v>50000</v>
      </c>
    </row>
    <row r="517" spans="1:11" s="388" customFormat="1" ht="42">
      <c r="A517" s="272"/>
      <c r="B517" s="274"/>
      <c r="C517" s="274"/>
      <c r="D517" s="226" t="s">
        <v>381</v>
      </c>
      <c r="E517" s="117" t="s">
        <v>396</v>
      </c>
      <c r="F517" s="117" t="s">
        <v>396</v>
      </c>
      <c r="G517" s="379">
        <v>15000</v>
      </c>
      <c r="H517" s="379">
        <v>20770</v>
      </c>
      <c r="I517" s="277">
        <v>30000</v>
      </c>
      <c r="J517" s="323">
        <f t="shared" si="135"/>
        <v>0</v>
      </c>
      <c r="K517" s="277">
        <v>30000</v>
      </c>
    </row>
    <row r="518" spans="1:11">
      <c r="A518" s="272"/>
      <c r="B518" s="274"/>
      <c r="C518" s="274"/>
      <c r="D518" s="226" t="s">
        <v>382</v>
      </c>
      <c r="E518" s="117" t="s">
        <v>396</v>
      </c>
      <c r="F518" s="117" t="s">
        <v>396</v>
      </c>
      <c r="G518" s="379" t="s">
        <v>396</v>
      </c>
      <c r="H518" s="379" t="s">
        <v>396</v>
      </c>
      <c r="I518" s="277">
        <v>20000</v>
      </c>
      <c r="J518" s="323">
        <f t="shared" si="135"/>
        <v>-100</v>
      </c>
      <c r="K518" s="277">
        <v>0</v>
      </c>
    </row>
    <row r="519" spans="1:11" s="388" customFormat="1">
      <c r="A519" s="272"/>
      <c r="B519" s="274"/>
      <c r="C519" s="274"/>
      <c r="D519" s="226" t="s">
        <v>383</v>
      </c>
      <c r="E519" s="117" t="s">
        <v>396</v>
      </c>
      <c r="F519" s="117" t="s">
        <v>396</v>
      </c>
      <c r="G519" s="379" t="s">
        <v>396</v>
      </c>
      <c r="H519" s="379" t="s">
        <v>396</v>
      </c>
      <c r="I519" s="277">
        <v>20000</v>
      </c>
      <c r="J519" s="323">
        <f t="shared" si="135"/>
        <v>0</v>
      </c>
      <c r="K519" s="277">
        <v>20000</v>
      </c>
    </row>
    <row r="520" spans="1:11" s="388" customFormat="1" ht="42">
      <c r="A520" s="272"/>
      <c r="B520" s="274"/>
      <c r="C520" s="274"/>
      <c r="D520" s="226" t="s">
        <v>384</v>
      </c>
      <c r="E520" s="117" t="s">
        <v>396</v>
      </c>
      <c r="F520" s="117" t="s">
        <v>396</v>
      </c>
      <c r="G520" s="379" t="s">
        <v>396</v>
      </c>
      <c r="H520" s="379">
        <v>10170</v>
      </c>
      <c r="I520" s="277">
        <v>60000</v>
      </c>
      <c r="J520" s="323">
        <f t="shared" si="135"/>
        <v>0</v>
      </c>
      <c r="K520" s="277">
        <v>60000</v>
      </c>
    </row>
    <row r="521" spans="1:11" s="388" customFormat="1" ht="42">
      <c r="A521" s="272"/>
      <c r="B521" s="274"/>
      <c r="C521" s="274"/>
      <c r="D521" s="226" t="s">
        <v>385</v>
      </c>
      <c r="E521" s="117" t="s">
        <v>396</v>
      </c>
      <c r="F521" s="117" t="s">
        <v>396</v>
      </c>
      <c r="G521" s="379">
        <v>13900</v>
      </c>
      <c r="H521" s="379">
        <v>0</v>
      </c>
      <c r="I521" s="277">
        <v>20000</v>
      </c>
      <c r="J521" s="404">
        <f>(K521-I521)*100/I521</f>
        <v>0</v>
      </c>
      <c r="K521" s="277">
        <v>20000</v>
      </c>
    </row>
    <row r="522" spans="1:11" s="388" customFormat="1" ht="42">
      <c r="A522" s="272"/>
      <c r="B522" s="274"/>
      <c r="C522" s="274"/>
      <c r="D522" s="226" t="s">
        <v>386</v>
      </c>
      <c r="E522" s="117" t="s">
        <v>396</v>
      </c>
      <c r="F522" s="117" t="s">
        <v>396</v>
      </c>
      <c r="G522" s="117" t="s">
        <v>396</v>
      </c>
      <c r="H522" s="379">
        <v>12263</v>
      </c>
      <c r="I522" s="277">
        <v>30000</v>
      </c>
      <c r="J522" s="323">
        <f t="shared" si="135"/>
        <v>-100</v>
      </c>
      <c r="K522" s="277">
        <v>0</v>
      </c>
    </row>
    <row r="523" spans="1:11" s="388" customFormat="1" ht="42">
      <c r="A523" s="272"/>
      <c r="B523" s="274"/>
      <c r="C523" s="274"/>
      <c r="D523" s="226" t="s">
        <v>574</v>
      </c>
      <c r="E523" s="117" t="s">
        <v>396</v>
      </c>
      <c r="F523" s="117" t="s">
        <v>396</v>
      </c>
      <c r="G523" s="117" t="s">
        <v>396</v>
      </c>
      <c r="H523" s="379" t="s">
        <v>396</v>
      </c>
      <c r="I523" s="277">
        <v>0</v>
      </c>
      <c r="J523" s="117" t="s">
        <v>396</v>
      </c>
      <c r="K523" s="277">
        <v>30000</v>
      </c>
    </row>
    <row r="524" spans="1:11" s="389" customFormat="1" ht="42">
      <c r="A524" s="272"/>
      <c r="B524" s="274"/>
      <c r="C524" s="274"/>
      <c r="D524" s="226" t="s">
        <v>575</v>
      </c>
      <c r="E524" s="117" t="s">
        <v>396</v>
      </c>
      <c r="F524" s="117" t="s">
        <v>396</v>
      </c>
      <c r="G524" s="117" t="s">
        <v>396</v>
      </c>
      <c r="H524" s="379" t="s">
        <v>396</v>
      </c>
      <c r="I524" s="277">
        <v>30000</v>
      </c>
      <c r="J524" s="323">
        <f t="shared" si="135"/>
        <v>0</v>
      </c>
      <c r="K524" s="277">
        <v>30000</v>
      </c>
    </row>
    <row r="525" spans="1:11" s="388" customFormat="1" ht="42">
      <c r="A525" s="272"/>
      <c r="B525" s="274"/>
      <c r="C525" s="274"/>
      <c r="D525" s="226" t="s">
        <v>576</v>
      </c>
      <c r="E525" s="117"/>
      <c r="F525" s="117"/>
      <c r="G525" s="117"/>
      <c r="H525" s="379"/>
      <c r="I525" s="277">
        <v>20000</v>
      </c>
      <c r="J525" s="117" t="s">
        <v>396</v>
      </c>
      <c r="K525" s="277">
        <v>0</v>
      </c>
    </row>
    <row r="526" spans="1:11" s="388" customFormat="1" ht="42">
      <c r="A526" s="272"/>
      <c r="B526" s="274"/>
      <c r="C526" s="274"/>
      <c r="D526" s="226" t="s">
        <v>577</v>
      </c>
      <c r="E526" s="117" t="s">
        <v>396</v>
      </c>
      <c r="F526" s="117" t="s">
        <v>396</v>
      </c>
      <c r="G526" s="117" t="s">
        <v>396</v>
      </c>
      <c r="H526" s="379">
        <v>15657</v>
      </c>
      <c r="I526" s="277">
        <v>20000</v>
      </c>
      <c r="J526" s="117" t="s">
        <v>396</v>
      </c>
      <c r="K526" s="277">
        <v>20000</v>
      </c>
    </row>
    <row r="527" spans="1:11" s="388" customFormat="1">
      <c r="A527" s="272"/>
      <c r="B527" s="274"/>
      <c r="C527" s="274"/>
      <c r="D527" s="369" t="s">
        <v>267</v>
      </c>
      <c r="E527" s="281">
        <f t="shared" ref="E527:G527" si="146">SUM(E513:E524)</f>
        <v>0</v>
      </c>
      <c r="F527" s="281">
        <f t="shared" si="146"/>
        <v>0</v>
      </c>
      <c r="G527" s="232">
        <f t="shared" si="146"/>
        <v>280146</v>
      </c>
      <c r="H527" s="381">
        <f>SUM(H513:H526)</f>
        <v>348833</v>
      </c>
      <c r="I527" s="281">
        <f>SUM(I513:I526)</f>
        <v>330000</v>
      </c>
      <c r="J527" s="323">
        <f t="shared" si="135"/>
        <v>-12.121212121212121</v>
      </c>
      <c r="K527" s="281">
        <f>SUM(K515:K526)</f>
        <v>290000</v>
      </c>
    </row>
    <row r="528" spans="1:11" s="388" customFormat="1">
      <c r="A528" s="272"/>
      <c r="B528" s="274"/>
      <c r="C528" s="274"/>
      <c r="D528" s="369" t="s">
        <v>358</v>
      </c>
      <c r="E528" s="281">
        <f t="shared" ref="E528:K529" si="147">+E527</f>
        <v>0</v>
      </c>
      <c r="F528" s="281">
        <f t="shared" si="147"/>
        <v>0</v>
      </c>
      <c r="G528" s="232">
        <f t="shared" si="147"/>
        <v>280146</v>
      </c>
      <c r="H528" s="381">
        <f t="shared" si="147"/>
        <v>348833</v>
      </c>
      <c r="I528" s="281">
        <f t="shared" si="147"/>
        <v>330000</v>
      </c>
      <c r="J528" s="323">
        <f t="shared" si="135"/>
        <v>-12.121212121212121</v>
      </c>
      <c r="K528" s="281">
        <f t="shared" si="147"/>
        <v>290000</v>
      </c>
    </row>
    <row r="529" spans="1:11" s="388" customFormat="1" ht="42">
      <c r="A529" s="272"/>
      <c r="B529" s="274"/>
      <c r="C529" s="274"/>
      <c r="D529" s="369" t="s">
        <v>222</v>
      </c>
      <c r="E529" s="281">
        <f t="shared" si="147"/>
        <v>0</v>
      </c>
      <c r="F529" s="281">
        <f t="shared" si="147"/>
        <v>0</v>
      </c>
      <c r="G529" s="232">
        <f t="shared" si="147"/>
        <v>280146</v>
      </c>
      <c r="H529" s="381">
        <f t="shared" si="147"/>
        <v>348833</v>
      </c>
      <c r="I529" s="281">
        <f t="shared" si="147"/>
        <v>330000</v>
      </c>
      <c r="J529" s="323">
        <f t="shared" si="135"/>
        <v>-12.121212121212121</v>
      </c>
      <c r="K529" s="281">
        <f t="shared" si="147"/>
        <v>290000</v>
      </c>
    </row>
    <row r="530" spans="1:11" s="388" customFormat="1">
      <c r="A530" s="253" t="s">
        <v>6</v>
      </c>
      <c r="B530" s="254"/>
      <c r="C530" s="254"/>
      <c r="D530" s="255"/>
      <c r="E530" s="256"/>
      <c r="F530" s="287"/>
      <c r="G530" s="287"/>
      <c r="H530" s="287"/>
      <c r="I530" s="287"/>
      <c r="J530" s="287"/>
      <c r="K530" s="287"/>
    </row>
    <row r="531" spans="1:11" s="388" customFormat="1">
      <c r="A531" s="307" t="s">
        <v>226</v>
      </c>
      <c r="B531" s="308"/>
      <c r="C531" s="308"/>
      <c r="D531" s="309"/>
      <c r="E531" s="310"/>
      <c r="F531" s="261"/>
      <c r="G531" s="261"/>
      <c r="H531" s="261"/>
      <c r="I531" s="261"/>
      <c r="J531" s="261"/>
      <c r="K531" s="261"/>
    </row>
    <row r="532" spans="1:11" s="388" customFormat="1" ht="25.5" customHeight="1">
      <c r="A532" s="272"/>
      <c r="B532" s="273" t="s">
        <v>334</v>
      </c>
      <c r="C532" s="274"/>
      <c r="D532" s="275"/>
      <c r="E532" s="278"/>
      <c r="F532" s="277"/>
      <c r="G532" s="277"/>
      <c r="H532" s="379"/>
      <c r="I532" s="277"/>
      <c r="J532" s="323"/>
      <c r="K532" s="277"/>
    </row>
    <row r="533" spans="1:11" s="388" customFormat="1" ht="26.25" customHeight="1">
      <c r="A533" s="279"/>
      <c r="B533" s="273" t="s">
        <v>256</v>
      </c>
      <c r="C533" s="273"/>
      <c r="D533" s="282"/>
      <c r="E533" s="281"/>
      <c r="F533" s="283"/>
      <c r="G533" s="283"/>
      <c r="H533" s="384"/>
      <c r="I533" s="283"/>
      <c r="J533" s="323"/>
      <c r="K533" s="283"/>
    </row>
    <row r="534" spans="1:11" s="388" customFormat="1" ht="68.25" customHeight="1">
      <c r="A534" s="272"/>
      <c r="B534" s="274"/>
      <c r="C534" s="274" t="s">
        <v>362</v>
      </c>
      <c r="D534" s="275"/>
      <c r="E534" s="278"/>
      <c r="F534" s="277"/>
      <c r="G534" s="277"/>
      <c r="H534" s="379"/>
      <c r="I534" s="277"/>
      <c r="J534" s="323"/>
      <c r="K534" s="277"/>
    </row>
    <row r="535" spans="1:11" s="388" customFormat="1" ht="63" customHeight="1">
      <c r="A535" s="272"/>
      <c r="B535" s="274"/>
      <c r="C535" s="274"/>
      <c r="D535" s="226" t="s">
        <v>387</v>
      </c>
      <c r="E535" s="117" t="s">
        <v>396</v>
      </c>
      <c r="F535" s="117" t="s">
        <v>396</v>
      </c>
      <c r="G535" s="379">
        <v>167283</v>
      </c>
      <c r="H535" s="379">
        <v>207667</v>
      </c>
      <c r="I535" s="277">
        <v>220000</v>
      </c>
      <c r="J535" s="323">
        <f t="shared" si="135"/>
        <v>0</v>
      </c>
      <c r="K535" s="277">
        <v>220000</v>
      </c>
    </row>
    <row r="536" spans="1:11" s="388" customFormat="1">
      <c r="A536" s="272"/>
      <c r="B536" s="274"/>
      <c r="C536" s="274"/>
      <c r="D536" s="369" t="s">
        <v>267</v>
      </c>
      <c r="E536" s="281">
        <f t="shared" ref="E536:K536" si="148">SUM(E533:E535)</f>
        <v>0</v>
      </c>
      <c r="F536" s="281">
        <f t="shared" si="148"/>
        <v>0</v>
      </c>
      <c r="G536" s="381">
        <f t="shared" ref="G536" si="149">SUM(G533:G535)</f>
        <v>167283</v>
      </c>
      <c r="H536" s="381">
        <f t="shared" si="148"/>
        <v>207667</v>
      </c>
      <c r="I536" s="281">
        <f t="shared" si="148"/>
        <v>220000</v>
      </c>
      <c r="J536" s="323">
        <f t="shared" si="135"/>
        <v>0</v>
      </c>
      <c r="K536" s="281">
        <f t="shared" si="148"/>
        <v>220000</v>
      </c>
    </row>
    <row r="537" spans="1:11" s="389" customFormat="1">
      <c r="A537" s="279"/>
      <c r="B537" s="273" t="s">
        <v>259</v>
      </c>
      <c r="C537" s="273"/>
      <c r="D537" s="282"/>
      <c r="E537" s="281"/>
      <c r="F537" s="283"/>
      <c r="G537" s="384"/>
      <c r="H537" s="384"/>
      <c r="I537" s="283"/>
      <c r="J537" s="323"/>
      <c r="K537" s="283"/>
    </row>
    <row r="538" spans="1:11" s="388" customFormat="1" ht="25.5" customHeight="1">
      <c r="A538" s="272"/>
      <c r="B538" s="274"/>
      <c r="C538" s="274" t="s">
        <v>273</v>
      </c>
      <c r="D538" s="275"/>
      <c r="E538" s="117" t="s">
        <v>396</v>
      </c>
      <c r="F538" s="117" t="s">
        <v>396</v>
      </c>
      <c r="G538" s="379">
        <v>59815</v>
      </c>
      <c r="H538" s="379">
        <v>59780</v>
      </c>
      <c r="I538" s="277">
        <v>60000</v>
      </c>
      <c r="J538" s="323">
        <f t="shared" si="135"/>
        <v>0</v>
      </c>
      <c r="K538" s="277">
        <v>60000</v>
      </c>
    </row>
    <row r="539" spans="1:11" s="388" customFormat="1">
      <c r="A539" s="272"/>
      <c r="B539" s="274"/>
      <c r="C539" s="274"/>
      <c r="D539" s="369" t="s">
        <v>268</v>
      </c>
      <c r="E539" s="281">
        <f t="shared" ref="E539:K539" si="150">SUM(E537:E538)</f>
        <v>0</v>
      </c>
      <c r="F539" s="281">
        <f t="shared" si="150"/>
        <v>0</v>
      </c>
      <c r="G539" s="381">
        <f t="shared" ref="G539" si="151">SUM(G537:G538)</f>
        <v>59815</v>
      </c>
      <c r="H539" s="381">
        <f t="shared" si="150"/>
        <v>59780</v>
      </c>
      <c r="I539" s="281">
        <f t="shared" si="150"/>
        <v>60000</v>
      </c>
      <c r="J539" s="323">
        <f t="shared" si="135"/>
        <v>0</v>
      </c>
      <c r="K539" s="281">
        <f t="shared" si="150"/>
        <v>60000</v>
      </c>
    </row>
    <row r="540" spans="1:11" s="388" customFormat="1">
      <c r="A540" s="272"/>
      <c r="B540" s="274"/>
      <c r="C540" s="274"/>
      <c r="D540" s="369" t="s">
        <v>358</v>
      </c>
      <c r="E540" s="281">
        <f>+E536</f>
        <v>0</v>
      </c>
      <c r="F540" s="281">
        <f>+F536</f>
        <v>0</v>
      </c>
      <c r="G540" s="381">
        <f>+G536</f>
        <v>167283</v>
      </c>
      <c r="H540" s="511">
        <f>+H536+H539</f>
        <v>267447</v>
      </c>
      <c r="I540" s="281">
        <f>+I536+I539</f>
        <v>280000</v>
      </c>
      <c r="J540" s="323">
        <f t="shared" si="135"/>
        <v>0</v>
      </c>
      <c r="K540" s="281">
        <f>+K536+K539</f>
        <v>280000</v>
      </c>
    </row>
    <row r="541" spans="1:11" s="388" customFormat="1">
      <c r="A541" s="272"/>
      <c r="B541" s="273" t="s">
        <v>128</v>
      </c>
      <c r="C541" s="274"/>
      <c r="D541" s="275"/>
      <c r="E541" s="278"/>
      <c r="F541" s="277"/>
      <c r="G541" s="277"/>
      <c r="H541" s="379"/>
      <c r="I541" s="277"/>
      <c r="J541" s="323"/>
      <c r="K541" s="277"/>
    </row>
    <row r="542" spans="1:11" s="388" customFormat="1" ht="24" customHeight="1">
      <c r="A542" s="272"/>
      <c r="B542" s="274"/>
      <c r="C542" s="273" t="s">
        <v>242</v>
      </c>
      <c r="D542" s="275"/>
      <c r="E542" s="278"/>
      <c r="F542" s="277"/>
      <c r="G542" s="277"/>
      <c r="H542" s="379"/>
      <c r="I542" s="277"/>
      <c r="J542" s="323"/>
      <c r="K542" s="277"/>
    </row>
    <row r="543" spans="1:11" s="389" customFormat="1">
      <c r="A543" s="272"/>
      <c r="B543" s="274"/>
      <c r="C543" s="274" t="s">
        <v>241</v>
      </c>
      <c r="D543" s="275"/>
      <c r="E543" s="117" t="s">
        <v>396</v>
      </c>
      <c r="F543" s="117" t="s">
        <v>396</v>
      </c>
      <c r="G543" s="379">
        <v>5000</v>
      </c>
      <c r="H543" s="379">
        <v>0</v>
      </c>
      <c r="I543" s="277">
        <v>0</v>
      </c>
      <c r="J543" s="117" t="s">
        <v>396</v>
      </c>
      <c r="K543" s="117">
        <v>0</v>
      </c>
    </row>
    <row r="544" spans="1:11" s="388" customFormat="1">
      <c r="A544" s="272"/>
      <c r="B544" s="274"/>
      <c r="C544" s="274"/>
      <c r="D544" s="369" t="s">
        <v>151</v>
      </c>
      <c r="E544" s="281">
        <f>SUM(E541:E543)</f>
        <v>0</v>
      </c>
      <c r="F544" s="281">
        <f>SUM(F541:F543)</f>
        <v>0</v>
      </c>
      <c r="G544" s="381">
        <f>SUM(G541:G543)</f>
        <v>5000</v>
      </c>
      <c r="H544" s="381">
        <f>SUM(H541:H543)</f>
        <v>0</v>
      </c>
      <c r="I544" s="281">
        <f>SUM(I541:I543)</f>
        <v>0</v>
      </c>
      <c r="J544" s="117" t="s">
        <v>396</v>
      </c>
      <c r="K544" s="117">
        <v>0</v>
      </c>
    </row>
    <row r="545" spans="1:11" s="389" customFormat="1">
      <c r="A545" s="272"/>
      <c r="B545" s="274"/>
      <c r="C545" s="274"/>
      <c r="D545" s="369" t="s">
        <v>191</v>
      </c>
      <c r="E545" s="281">
        <f>+E537</f>
        <v>0</v>
      </c>
      <c r="F545" s="281">
        <f>+F537</f>
        <v>0</v>
      </c>
      <c r="G545" s="232">
        <f>+G537+G540</f>
        <v>167283</v>
      </c>
      <c r="H545" s="232">
        <f>+H536+H540</f>
        <v>475114</v>
      </c>
      <c r="I545" s="281">
        <f>I540+I544</f>
        <v>280000</v>
      </c>
      <c r="J545" s="323">
        <f t="shared" si="135"/>
        <v>0</v>
      </c>
      <c r="K545" s="281">
        <f>+K537+K540</f>
        <v>280000</v>
      </c>
    </row>
    <row r="546" spans="1:11" s="388" customFormat="1">
      <c r="A546" s="311" t="s">
        <v>62</v>
      </c>
      <c r="B546" s="312"/>
      <c r="C546" s="312"/>
      <c r="D546" s="313"/>
      <c r="E546" s="314"/>
      <c r="F546" s="297"/>
      <c r="G546" s="297"/>
      <c r="H546" s="297"/>
      <c r="I546" s="297"/>
      <c r="J546" s="297"/>
      <c r="K546" s="297"/>
    </row>
    <row r="547" spans="1:11" s="388" customFormat="1">
      <c r="A547" s="272"/>
      <c r="B547" s="273" t="s">
        <v>334</v>
      </c>
      <c r="C547" s="274"/>
      <c r="D547" s="275"/>
      <c r="E547" s="278"/>
      <c r="F547" s="277"/>
      <c r="G547" s="277"/>
      <c r="H547" s="379"/>
      <c r="I547" s="277"/>
      <c r="J547" s="323"/>
      <c r="K547" s="277"/>
    </row>
    <row r="548" spans="1:11">
      <c r="A548" s="279"/>
      <c r="B548" s="273" t="s">
        <v>256</v>
      </c>
      <c r="C548" s="273"/>
      <c r="D548" s="282"/>
      <c r="E548" s="281"/>
      <c r="F548" s="283"/>
      <c r="G548" s="283"/>
      <c r="H548" s="384"/>
      <c r="I548" s="283"/>
      <c r="J548" s="323"/>
      <c r="K548" s="283"/>
    </row>
    <row r="549" spans="1:11" s="388" customFormat="1">
      <c r="A549" s="60"/>
      <c r="B549" s="57"/>
      <c r="C549" s="57" t="s">
        <v>166</v>
      </c>
      <c r="D549" s="364"/>
      <c r="E549" s="117" t="s">
        <v>396</v>
      </c>
      <c r="F549" s="117" t="s">
        <v>396</v>
      </c>
      <c r="G549" s="117" t="s">
        <v>396</v>
      </c>
      <c r="H549" s="379" t="s">
        <v>396</v>
      </c>
      <c r="I549" s="117">
        <v>0</v>
      </c>
      <c r="J549" s="117" t="s">
        <v>396</v>
      </c>
      <c r="K549" s="117">
        <v>0</v>
      </c>
    </row>
    <row r="550" spans="1:11" s="388" customFormat="1">
      <c r="A550" s="272"/>
      <c r="B550" s="274"/>
      <c r="C550" s="669" t="s">
        <v>39</v>
      </c>
      <c r="D550" s="670"/>
      <c r="E550" s="117" t="s">
        <v>396</v>
      </c>
      <c r="F550" s="117" t="s">
        <v>396</v>
      </c>
      <c r="G550" s="117" t="s">
        <v>396</v>
      </c>
      <c r="H550" s="379" t="s">
        <v>396</v>
      </c>
      <c r="I550" s="277"/>
      <c r="J550" s="323"/>
      <c r="K550" s="277"/>
    </row>
    <row r="551" spans="1:11" s="388" customFormat="1" ht="42">
      <c r="A551" s="272"/>
      <c r="B551" s="274"/>
      <c r="C551" s="365"/>
      <c r="D551" s="284" t="s">
        <v>578</v>
      </c>
      <c r="E551" s="117" t="s">
        <v>396</v>
      </c>
      <c r="F551" s="117" t="s">
        <v>396</v>
      </c>
      <c r="G551" s="379">
        <v>19515</v>
      </c>
      <c r="H551" s="379">
        <v>19500</v>
      </c>
      <c r="I551" s="277">
        <v>20000</v>
      </c>
      <c r="J551" s="323">
        <f t="shared" si="135"/>
        <v>0</v>
      </c>
      <c r="K551" s="277">
        <v>20000</v>
      </c>
    </row>
    <row r="552" spans="1:11" s="388" customFormat="1">
      <c r="A552" s="272"/>
      <c r="B552" s="274"/>
      <c r="C552" s="365"/>
      <c r="D552" s="284" t="s">
        <v>388</v>
      </c>
      <c r="E552" s="117" t="s">
        <v>396</v>
      </c>
      <c r="F552" s="117" t="s">
        <v>396</v>
      </c>
      <c r="G552" s="379">
        <v>158359</v>
      </c>
      <c r="H552" s="379">
        <v>159853</v>
      </c>
      <c r="I552" s="277">
        <v>160000</v>
      </c>
      <c r="J552" s="323">
        <f t="shared" si="135"/>
        <v>0</v>
      </c>
      <c r="K552" s="277">
        <v>160000</v>
      </c>
    </row>
    <row r="553" spans="1:11" s="388" customFormat="1">
      <c r="A553" s="272"/>
      <c r="B553" s="274"/>
      <c r="C553" s="365"/>
      <c r="D553" s="284" t="s">
        <v>389</v>
      </c>
      <c r="E553" s="117" t="s">
        <v>396</v>
      </c>
      <c r="F553" s="117" t="s">
        <v>396</v>
      </c>
      <c r="G553" s="379">
        <v>115939</v>
      </c>
      <c r="H553" s="379">
        <v>224670</v>
      </c>
      <c r="I553" s="277">
        <v>230000</v>
      </c>
      <c r="J553" s="323">
        <f t="shared" si="135"/>
        <v>0</v>
      </c>
      <c r="K553" s="277">
        <v>230000</v>
      </c>
    </row>
    <row r="554" spans="1:11" s="388" customFormat="1">
      <c r="A554" s="272"/>
      <c r="B554" s="274"/>
      <c r="C554" s="365"/>
      <c r="D554" s="284" t="s">
        <v>390</v>
      </c>
      <c r="E554" s="117" t="s">
        <v>396</v>
      </c>
      <c r="F554" s="117" t="s">
        <v>396</v>
      </c>
      <c r="G554" s="379">
        <v>47079</v>
      </c>
      <c r="H554" s="379">
        <v>0</v>
      </c>
      <c r="I554" s="277">
        <v>0</v>
      </c>
      <c r="J554" s="117" t="s">
        <v>396</v>
      </c>
      <c r="K554" s="277">
        <v>0</v>
      </c>
    </row>
    <row r="555" spans="1:11" s="388" customFormat="1">
      <c r="A555" s="272"/>
      <c r="B555" s="274"/>
      <c r="C555" s="365"/>
      <c r="D555" s="284" t="s">
        <v>416</v>
      </c>
      <c r="E555" s="117"/>
      <c r="F555" s="117"/>
      <c r="G555" s="379"/>
      <c r="H555" s="379">
        <v>42270</v>
      </c>
      <c r="I555" s="277">
        <v>80000</v>
      </c>
      <c r="J555" s="117" t="s">
        <v>396</v>
      </c>
      <c r="K555" s="277">
        <v>0</v>
      </c>
    </row>
    <row r="556" spans="1:11" s="388" customFormat="1">
      <c r="A556" s="272"/>
      <c r="B556" s="274"/>
      <c r="C556" s="365"/>
      <c r="D556" s="284" t="s">
        <v>417</v>
      </c>
      <c r="E556" s="117" t="s">
        <v>396</v>
      </c>
      <c r="F556" s="117" t="s">
        <v>396</v>
      </c>
      <c r="G556" s="379">
        <v>129372.9</v>
      </c>
      <c r="H556" s="379">
        <v>29731.3</v>
      </c>
      <c r="I556" s="277">
        <v>150000</v>
      </c>
      <c r="J556" s="323">
        <f t="shared" si="135"/>
        <v>0</v>
      </c>
      <c r="K556" s="277">
        <v>150000</v>
      </c>
    </row>
    <row r="557" spans="1:11" s="388" customFormat="1" ht="42">
      <c r="A557" s="272"/>
      <c r="B557" s="274"/>
      <c r="C557" s="365"/>
      <c r="D557" s="284" t="s">
        <v>418</v>
      </c>
      <c r="E557" s="117" t="s">
        <v>396</v>
      </c>
      <c r="F557" s="117" t="s">
        <v>396</v>
      </c>
      <c r="G557" s="379">
        <v>20000</v>
      </c>
      <c r="H557" s="277">
        <v>0</v>
      </c>
      <c r="I557" s="277">
        <v>0</v>
      </c>
      <c r="J557" s="117" t="s">
        <v>396</v>
      </c>
      <c r="K557" s="277">
        <v>0</v>
      </c>
    </row>
    <row r="558" spans="1:11" s="388" customFormat="1">
      <c r="A558" s="272"/>
      <c r="B558" s="274"/>
      <c r="C558" s="365"/>
      <c r="D558" s="284" t="s">
        <v>419</v>
      </c>
      <c r="E558" s="117"/>
      <c r="F558" s="117"/>
      <c r="G558" s="117"/>
      <c r="H558" s="379"/>
      <c r="I558" s="277">
        <v>20000</v>
      </c>
      <c r="J558" s="117" t="s">
        <v>396</v>
      </c>
      <c r="K558" s="277">
        <v>20000</v>
      </c>
    </row>
    <row r="559" spans="1:11" s="388" customFormat="1" ht="42">
      <c r="A559" s="272"/>
      <c r="B559" s="274"/>
      <c r="C559" s="365"/>
      <c r="D559" s="284" t="s">
        <v>420</v>
      </c>
      <c r="E559" s="117" t="s">
        <v>396</v>
      </c>
      <c r="F559" s="117" t="s">
        <v>396</v>
      </c>
      <c r="G559" s="117" t="s">
        <v>396</v>
      </c>
      <c r="H559" s="379" t="s">
        <v>396</v>
      </c>
      <c r="I559" s="117">
        <v>50000</v>
      </c>
      <c r="J559" s="323">
        <f t="shared" si="135"/>
        <v>-100</v>
      </c>
      <c r="K559" s="277">
        <v>0</v>
      </c>
    </row>
    <row r="560" spans="1:11" s="388" customFormat="1">
      <c r="A560" s="272"/>
      <c r="B560" s="274"/>
      <c r="C560" s="274"/>
      <c r="D560" s="369" t="s">
        <v>267</v>
      </c>
      <c r="E560" s="281">
        <f>SUM(E548:E559)</f>
        <v>0</v>
      </c>
      <c r="F560" s="281">
        <f>SUM(F548:F559)</f>
        <v>0</v>
      </c>
      <c r="G560" s="232">
        <f>SUM(G548:G559)</f>
        <v>490264.9</v>
      </c>
      <c r="H560" s="381">
        <f>SUM(H548:H559)</f>
        <v>476024.3</v>
      </c>
      <c r="I560" s="281">
        <f>SUM(I548:I559)</f>
        <v>710000</v>
      </c>
      <c r="J560" s="323">
        <f t="shared" si="135"/>
        <v>-18.309859154929576</v>
      </c>
      <c r="K560" s="281">
        <f>SUM(K548:K559)</f>
        <v>580000</v>
      </c>
    </row>
    <row r="561" spans="1:11" s="388" customFormat="1">
      <c r="A561" s="272"/>
      <c r="B561" s="274"/>
      <c r="C561" s="274"/>
      <c r="D561" s="369" t="s">
        <v>358</v>
      </c>
      <c r="E561" s="281">
        <f>+E560</f>
        <v>0</v>
      </c>
      <c r="F561" s="281">
        <f t="shared" ref="F561:K561" si="152">+F560</f>
        <v>0</v>
      </c>
      <c r="G561" s="232">
        <f t="shared" si="152"/>
        <v>490264.9</v>
      </c>
      <c r="H561" s="381">
        <f t="shared" si="152"/>
        <v>476024.3</v>
      </c>
      <c r="I561" s="281">
        <f t="shared" si="152"/>
        <v>710000</v>
      </c>
      <c r="J561" s="323">
        <f t="shared" ref="J561:J589" si="153">(K561-I561)*100/I561</f>
        <v>-18.309859154929576</v>
      </c>
      <c r="K561" s="281">
        <f t="shared" si="152"/>
        <v>580000</v>
      </c>
    </row>
    <row r="562" spans="1:11">
      <c r="A562" s="272"/>
      <c r="B562" s="273" t="s">
        <v>128</v>
      </c>
      <c r="C562" s="274"/>
      <c r="D562" s="275"/>
      <c r="E562" s="278"/>
      <c r="F562" s="277"/>
      <c r="G562" s="277"/>
      <c r="H562" s="379"/>
      <c r="I562" s="277"/>
      <c r="J562" s="323"/>
      <c r="K562" s="277"/>
    </row>
    <row r="563" spans="1:11" s="388" customFormat="1">
      <c r="A563" s="272"/>
      <c r="B563" s="274"/>
      <c r="C563" s="273" t="s">
        <v>242</v>
      </c>
      <c r="D563" s="275"/>
      <c r="E563" s="278"/>
      <c r="F563" s="277"/>
      <c r="G563" s="277"/>
      <c r="H563" s="379"/>
      <c r="I563" s="277"/>
      <c r="J563" s="323"/>
      <c r="K563" s="277"/>
    </row>
    <row r="564" spans="1:11" s="388" customFormat="1">
      <c r="A564" s="272"/>
      <c r="B564" s="274"/>
      <c r="C564" s="274" t="s">
        <v>241</v>
      </c>
      <c r="D564" s="275"/>
      <c r="E564" s="117" t="s">
        <v>396</v>
      </c>
      <c r="F564" s="117" t="s">
        <v>396</v>
      </c>
      <c r="G564" s="379">
        <v>30000</v>
      </c>
      <c r="H564" s="379">
        <v>30000</v>
      </c>
      <c r="I564" s="277">
        <v>0</v>
      </c>
      <c r="J564" s="117" t="s">
        <v>396</v>
      </c>
      <c r="K564" s="117">
        <v>0</v>
      </c>
    </row>
    <row r="565" spans="1:11" s="388" customFormat="1">
      <c r="A565" s="272"/>
      <c r="B565" s="274"/>
      <c r="C565" s="274"/>
      <c r="D565" s="369" t="s">
        <v>151</v>
      </c>
      <c r="E565" s="281">
        <f>SUM(E562:E564)</f>
        <v>0</v>
      </c>
      <c r="F565" s="281">
        <f>SUM(F562:F564)</f>
        <v>0</v>
      </c>
      <c r="G565" s="381">
        <f>SUM(G562:G564)</f>
        <v>30000</v>
      </c>
      <c r="H565" s="381">
        <f>SUM(H562:H564)</f>
        <v>30000</v>
      </c>
      <c r="I565" s="281">
        <f>SUM(I562:I564)</f>
        <v>0</v>
      </c>
      <c r="J565" s="117" t="s">
        <v>396</v>
      </c>
      <c r="K565" s="117">
        <v>0</v>
      </c>
    </row>
    <row r="566" spans="1:11" s="388" customFormat="1">
      <c r="A566" s="272"/>
      <c r="B566" s="274"/>
      <c r="C566" s="274"/>
      <c r="D566" s="369" t="s">
        <v>36</v>
      </c>
      <c r="E566" s="281">
        <f>+E561</f>
        <v>0</v>
      </c>
      <c r="F566" s="281">
        <f>+F561</f>
        <v>0</v>
      </c>
      <c r="G566" s="381">
        <f>+G561</f>
        <v>490264.9</v>
      </c>
      <c r="H566" s="381">
        <f>+H561+H565</f>
        <v>506024.3</v>
      </c>
      <c r="I566" s="281">
        <f>+I561+I565</f>
        <v>710000</v>
      </c>
      <c r="J566" s="323">
        <f t="shared" si="153"/>
        <v>-18.309859154929576</v>
      </c>
      <c r="K566" s="281">
        <f>+K561</f>
        <v>580000</v>
      </c>
    </row>
    <row r="567" spans="1:11" s="388" customFormat="1">
      <c r="A567" s="311" t="s">
        <v>391</v>
      </c>
      <c r="B567" s="312"/>
      <c r="C567" s="312"/>
      <c r="D567" s="313"/>
      <c r="E567" s="314"/>
      <c r="F567" s="297"/>
      <c r="G567" s="297"/>
      <c r="H567" s="297"/>
      <c r="I567" s="297"/>
      <c r="J567" s="297"/>
      <c r="K567" s="297"/>
    </row>
    <row r="568" spans="1:11" s="388" customFormat="1">
      <c r="A568" s="272"/>
      <c r="B568" s="273" t="s">
        <v>128</v>
      </c>
      <c r="C568" s="274"/>
      <c r="D568" s="275"/>
      <c r="E568" s="278"/>
      <c r="F568" s="277"/>
      <c r="G568" s="277"/>
      <c r="H568" s="379"/>
      <c r="I568" s="277"/>
      <c r="J568" s="323"/>
      <c r="K568" s="277"/>
    </row>
    <row r="569" spans="1:11" s="389" customFormat="1">
      <c r="A569" s="272"/>
      <c r="B569" s="274"/>
      <c r="C569" s="274" t="s">
        <v>242</v>
      </c>
      <c r="D569" s="275"/>
      <c r="E569" s="278"/>
      <c r="F569" s="277"/>
      <c r="G569" s="277"/>
      <c r="H569" s="379"/>
      <c r="I569" s="277"/>
      <c r="J569" s="323"/>
      <c r="K569" s="277"/>
    </row>
    <row r="570" spans="1:11" s="389" customFormat="1">
      <c r="A570" s="272"/>
      <c r="B570" s="274"/>
      <c r="C570" s="274" t="s">
        <v>241</v>
      </c>
      <c r="D570" s="275"/>
      <c r="E570" s="117" t="s">
        <v>396</v>
      </c>
      <c r="F570" s="117" t="s">
        <v>396</v>
      </c>
      <c r="G570" s="379">
        <v>15000</v>
      </c>
      <c r="H570" s="379">
        <v>15000</v>
      </c>
      <c r="I570" s="277">
        <v>15000</v>
      </c>
      <c r="J570" s="323">
        <f t="shared" si="153"/>
        <v>83.333333333333329</v>
      </c>
      <c r="K570" s="277">
        <v>27500</v>
      </c>
    </row>
    <row r="571" spans="1:11" s="388" customFormat="1">
      <c r="A571" s="272"/>
      <c r="B571" s="274"/>
      <c r="C571" s="274"/>
      <c r="D571" s="369" t="s">
        <v>151</v>
      </c>
      <c r="E571" s="281">
        <f>SUM(E568:E570)</f>
        <v>0</v>
      </c>
      <c r="F571" s="281">
        <f t="shared" ref="F571:K571" si="154">SUM(F568:F570)</f>
        <v>0</v>
      </c>
      <c r="G571" s="381">
        <f t="shared" ref="G571" si="155">SUM(G568:G570)</f>
        <v>15000</v>
      </c>
      <c r="H571" s="381">
        <f>SUM(H568:H570)</f>
        <v>15000</v>
      </c>
      <c r="I571" s="281">
        <f t="shared" si="154"/>
        <v>15000</v>
      </c>
      <c r="J571" s="323">
        <f t="shared" si="153"/>
        <v>83.333333333333329</v>
      </c>
      <c r="K571" s="281">
        <f t="shared" si="154"/>
        <v>27500</v>
      </c>
    </row>
    <row r="572" spans="1:11" s="388" customFormat="1">
      <c r="A572" s="676" t="s">
        <v>37</v>
      </c>
      <c r="B572" s="677"/>
      <c r="C572" s="677"/>
      <c r="D572" s="678"/>
      <c r="E572" s="304">
        <f>+E545+E566</f>
        <v>0</v>
      </c>
      <c r="F572" s="304">
        <f>+F545+F566</f>
        <v>0</v>
      </c>
      <c r="G572" s="405">
        <f>+G545+G566</f>
        <v>657547.9</v>
      </c>
      <c r="H572" s="405">
        <f>+H545+H566+H571</f>
        <v>996138.3</v>
      </c>
      <c r="I572" s="304">
        <f>+I545+I566+I571</f>
        <v>1005000</v>
      </c>
      <c r="J572" s="323">
        <f t="shared" si="153"/>
        <v>-11.691542288557214</v>
      </c>
      <c r="K572" s="304">
        <f>+K545+K566+K571</f>
        <v>887500</v>
      </c>
    </row>
    <row r="573" spans="1:11">
      <c r="A573" s="253" t="s">
        <v>205</v>
      </c>
      <c r="B573" s="254"/>
      <c r="C573" s="254"/>
      <c r="D573" s="255"/>
      <c r="E573" s="256"/>
      <c r="F573" s="287"/>
      <c r="G573" s="287"/>
      <c r="H573" s="287"/>
      <c r="I573" s="287"/>
      <c r="J573" s="287"/>
      <c r="K573" s="287"/>
    </row>
    <row r="574" spans="1:11">
      <c r="A574" s="257" t="s">
        <v>206</v>
      </c>
      <c r="B574" s="258"/>
      <c r="C574" s="258"/>
      <c r="D574" s="259"/>
      <c r="E574" s="260"/>
      <c r="F574" s="261"/>
      <c r="G574" s="261"/>
      <c r="H574" s="261"/>
      <c r="I574" s="261"/>
      <c r="J574" s="261"/>
      <c r="K574" s="261"/>
    </row>
    <row r="575" spans="1:11" ht="24" customHeight="1">
      <c r="A575" s="272"/>
      <c r="B575" s="274" t="s">
        <v>26</v>
      </c>
      <c r="C575" s="274"/>
      <c r="D575" s="275"/>
      <c r="E575" s="276"/>
      <c r="F575" s="277"/>
      <c r="G575" s="277"/>
      <c r="H575" s="379"/>
      <c r="I575" s="277"/>
      <c r="J575" s="323"/>
      <c r="K575" s="277"/>
    </row>
    <row r="576" spans="1:11">
      <c r="A576" s="272"/>
      <c r="B576" s="273"/>
      <c r="C576" s="274" t="s">
        <v>38</v>
      </c>
      <c r="D576" s="275"/>
      <c r="E576" s="117" t="s">
        <v>396</v>
      </c>
      <c r="F576" s="117" t="s">
        <v>396</v>
      </c>
      <c r="G576" s="117" t="s">
        <v>396</v>
      </c>
      <c r="H576" s="379">
        <v>1694722.6</v>
      </c>
      <c r="I576" s="277">
        <v>1750000</v>
      </c>
      <c r="J576" s="323">
        <f t="shared" si="153"/>
        <v>2.8571428571428572</v>
      </c>
      <c r="K576" s="277">
        <v>1800000</v>
      </c>
    </row>
    <row r="577" spans="1:11">
      <c r="A577" s="272"/>
      <c r="B577" s="273"/>
      <c r="C577" s="274" t="s">
        <v>185</v>
      </c>
      <c r="D577" s="275"/>
      <c r="E577" s="117" t="s">
        <v>396</v>
      </c>
      <c r="F577" s="117" t="s">
        <v>396</v>
      </c>
      <c r="G577" s="379">
        <v>830907.82</v>
      </c>
      <c r="H577" s="379">
        <v>945600</v>
      </c>
      <c r="I577" s="277">
        <v>900000</v>
      </c>
      <c r="J577" s="323">
        <f t="shared" si="153"/>
        <v>-6.1111111111111107</v>
      </c>
      <c r="K577" s="277">
        <v>845000</v>
      </c>
    </row>
    <row r="578" spans="1:11">
      <c r="A578" s="272"/>
      <c r="B578" s="273" t="s">
        <v>100</v>
      </c>
      <c r="C578" s="274" t="s">
        <v>188</v>
      </c>
      <c r="D578" s="275"/>
      <c r="E578" s="117" t="s">
        <v>396</v>
      </c>
      <c r="F578" s="117" t="s">
        <v>396</v>
      </c>
      <c r="G578" s="379">
        <v>14310</v>
      </c>
      <c r="H578" s="379">
        <v>22744</v>
      </c>
      <c r="I578" s="277">
        <v>22000</v>
      </c>
      <c r="J578" s="323">
        <f t="shared" si="153"/>
        <v>240.90909090909091</v>
      </c>
      <c r="K578" s="277">
        <v>75000</v>
      </c>
    </row>
    <row r="579" spans="1:11">
      <c r="A579" s="272"/>
      <c r="B579" s="273"/>
      <c r="C579" s="274" t="s">
        <v>392</v>
      </c>
      <c r="D579" s="275"/>
      <c r="E579" s="117" t="s">
        <v>396</v>
      </c>
      <c r="F579" s="117" t="s">
        <v>396</v>
      </c>
      <c r="G579" s="379">
        <v>600000</v>
      </c>
      <c r="H579" s="379">
        <v>600000</v>
      </c>
      <c r="I579" s="277">
        <v>600000</v>
      </c>
      <c r="J579" s="323">
        <f t="shared" si="153"/>
        <v>65.216666666666669</v>
      </c>
      <c r="K579" s="277">
        <v>991300</v>
      </c>
    </row>
    <row r="580" spans="1:11">
      <c r="A580" s="272"/>
      <c r="B580" s="273"/>
      <c r="C580" s="274" t="s">
        <v>189</v>
      </c>
      <c r="D580" s="275"/>
      <c r="E580" s="117" t="s">
        <v>396</v>
      </c>
      <c r="F580" s="117" t="s">
        <v>396</v>
      </c>
      <c r="G580" s="379" t="s">
        <v>396</v>
      </c>
      <c r="H580" s="379" t="s">
        <v>396</v>
      </c>
      <c r="I580" s="277">
        <v>6000</v>
      </c>
      <c r="J580" s="323">
        <f t="shared" si="153"/>
        <v>0</v>
      </c>
      <c r="K580" s="277">
        <v>6000</v>
      </c>
    </row>
    <row r="581" spans="1:11">
      <c r="A581" s="272"/>
      <c r="B581" s="274"/>
      <c r="C581" s="315" t="s">
        <v>207</v>
      </c>
      <c r="D581" s="275"/>
      <c r="E581" s="117" t="s">
        <v>396</v>
      </c>
      <c r="F581" s="117" t="s">
        <v>396</v>
      </c>
      <c r="G581" s="379">
        <v>82100.5</v>
      </c>
      <c r="H581" s="379">
        <v>17125</v>
      </c>
      <c r="I581" s="277">
        <v>186160</v>
      </c>
      <c r="J581" s="323">
        <f t="shared" si="153"/>
        <v>3.0334121186076493</v>
      </c>
      <c r="K581" s="277">
        <v>191807</v>
      </c>
    </row>
    <row r="582" spans="1:11">
      <c r="A582" s="272"/>
      <c r="B582" s="274"/>
      <c r="C582" s="315" t="s">
        <v>190</v>
      </c>
      <c r="D582" s="275"/>
      <c r="E582" s="117" t="s">
        <v>396</v>
      </c>
      <c r="F582" s="117" t="s">
        <v>396</v>
      </c>
      <c r="G582" s="379">
        <v>107059.14</v>
      </c>
      <c r="H582" s="379">
        <v>118323.05</v>
      </c>
      <c r="I582" s="277">
        <v>128000</v>
      </c>
      <c r="J582" s="323">
        <f t="shared" si="153"/>
        <v>5.46875</v>
      </c>
      <c r="K582" s="277">
        <v>135000</v>
      </c>
    </row>
    <row r="583" spans="1:11">
      <c r="A583" s="60"/>
      <c r="B583" s="57"/>
      <c r="C583" s="57" t="s">
        <v>187</v>
      </c>
      <c r="D583" s="364"/>
      <c r="E583" s="117" t="s">
        <v>396</v>
      </c>
      <c r="F583" s="117" t="s">
        <v>396</v>
      </c>
      <c r="G583" s="117" t="s">
        <v>396</v>
      </c>
      <c r="H583" s="379" t="s">
        <v>396</v>
      </c>
      <c r="I583" s="277">
        <v>10000</v>
      </c>
      <c r="J583" s="323">
        <f t="shared" si="153"/>
        <v>0</v>
      </c>
      <c r="K583" s="277">
        <v>10000</v>
      </c>
    </row>
    <row r="584" spans="1:11">
      <c r="A584" s="60"/>
      <c r="B584" s="57"/>
      <c r="C584" s="57" t="s">
        <v>447</v>
      </c>
      <c r="D584" s="364"/>
      <c r="E584" s="117" t="s">
        <v>396</v>
      </c>
      <c r="F584" s="117" t="s">
        <v>396</v>
      </c>
      <c r="G584" s="117" t="s">
        <v>396</v>
      </c>
      <c r="H584" s="379" t="s">
        <v>396</v>
      </c>
      <c r="I584" s="277">
        <v>10000</v>
      </c>
      <c r="J584" s="323">
        <f t="shared" si="153"/>
        <v>0</v>
      </c>
      <c r="K584" s="277">
        <f>+'[1]10.1รอ-รจ-งก'!F51</f>
        <v>10000</v>
      </c>
    </row>
    <row r="585" spans="1:11">
      <c r="A585" s="298"/>
      <c r="B585" s="299" t="s">
        <v>220</v>
      </c>
      <c r="C585" s="316"/>
      <c r="D585" s="317"/>
      <c r="E585" s="318"/>
      <c r="F585" s="319"/>
      <c r="G585" s="319"/>
      <c r="H585" s="406"/>
      <c r="I585" s="319"/>
      <c r="J585" s="323"/>
      <c r="K585" s="319"/>
    </row>
    <row r="586" spans="1:11">
      <c r="A586" s="279"/>
      <c r="B586" s="273" t="s">
        <v>100</v>
      </c>
      <c r="C586" s="669" t="s">
        <v>115</v>
      </c>
      <c r="D586" s="670"/>
      <c r="E586" s="117" t="s">
        <v>396</v>
      </c>
      <c r="F586" s="117" t="s">
        <v>396</v>
      </c>
      <c r="G586" s="379">
        <v>370000</v>
      </c>
      <c r="H586" s="379">
        <v>473180</v>
      </c>
      <c r="I586" s="277">
        <v>470000</v>
      </c>
      <c r="J586" s="323">
        <f t="shared" si="153"/>
        <v>10.638297872340425</v>
      </c>
      <c r="K586" s="277">
        <v>520000</v>
      </c>
    </row>
    <row r="587" spans="1:11">
      <c r="A587" s="279"/>
      <c r="B587" s="273"/>
      <c r="C587" s="320"/>
      <c r="D587" s="369" t="s">
        <v>221</v>
      </c>
      <c r="E587" s="281" t="str">
        <f>+E586</f>
        <v xml:space="preserve">       -</v>
      </c>
      <c r="F587" s="281" t="str">
        <f t="shared" ref="F587:K587" si="156">+F586</f>
        <v xml:space="preserve">       -</v>
      </c>
      <c r="G587" s="381">
        <f t="shared" ref="G587" si="157">+G586</f>
        <v>370000</v>
      </c>
      <c r="H587" s="381">
        <f t="shared" si="156"/>
        <v>473180</v>
      </c>
      <c r="I587" s="281">
        <f t="shared" si="156"/>
        <v>470000</v>
      </c>
      <c r="J587" s="324">
        <f t="shared" si="153"/>
        <v>10.638297872340425</v>
      </c>
      <c r="K587" s="281">
        <f t="shared" si="156"/>
        <v>520000</v>
      </c>
    </row>
    <row r="588" spans="1:11">
      <c r="A588" s="664" t="s">
        <v>208</v>
      </c>
      <c r="B588" s="679"/>
      <c r="C588" s="679"/>
      <c r="D588" s="680"/>
      <c r="E588" s="281">
        <f t="shared" ref="E588:F589" si="158">SUM(E577:E585)</f>
        <v>0</v>
      </c>
      <c r="F588" s="281">
        <f t="shared" si="158"/>
        <v>0</v>
      </c>
      <c r="G588" s="381">
        <f>SUM(G575:G586)</f>
        <v>2004377.4599999997</v>
      </c>
      <c r="H588" s="381">
        <f>SUM(H575:H586)</f>
        <v>3871694.65</v>
      </c>
      <c r="I588" s="281">
        <f>SUM(I575:I586)</f>
        <v>4082160</v>
      </c>
      <c r="J588" s="324">
        <f t="shared" si="153"/>
        <v>12.296112842220785</v>
      </c>
      <c r="K588" s="281">
        <f>SUM(K575:K586)</f>
        <v>4584107</v>
      </c>
    </row>
    <row r="589" spans="1:11">
      <c r="A589" s="664" t="s">
        <v>209</v>
      </c>
      <c r="B589" s="679"/>
      <c r="C589" s="679"/>
      <c r="D589" s="680"/>
      <c r="E589" s="281">
        <f t="shared" si="158"/>
        <v>0</v>
      </c>
      <c r="F589" s="281">
        <f t="shared" si="158"/>
        <v>0</v>
      </c>
      <c r="G589" s="232">
        <f>+G142+G214+G299+G370+G398+G508+G529+G572+G588</f>
        <v>24486168.220000003</v>
      </c>
      <c r="H589" s="232">
        <f>+H142+H214+H299+H370+H398+H508+H529+H572+H588</f>
        <v>31278085.010000002</v>
      </c>
      <c r="I589" s="281">
        <f>+I142+I214+I299+I370+I398+I508+I529+I572+I588</f>
        <v>35000000</v>
      </c>
      <c r="J589" s="324">
        <f t="shared" si="153"/>
        <v>8.0857142857142854</v>
      </c>
      <c r="K589" s="281">
        <f>+K142+K214+K299+K370+K398+K508+K529+K572+K588</f>
        <v>37830000</v>
      </c>
    </row>
    <row r="590" spans="1:11">
      <c r="A590" s="322"/>
      <c r="B590" s="322"/>
      <c r="C590" s="322"/>
      <c r="D590" s="322"/>
      <c r="E590" s="285"/>
      <c r="F590" s="285"/>
      <c r="G590" s="285"/>
      <c r="H590" s="386"/>
      <c r="I590" s="285"/>
      <c r="J590" s="285"/>
      <c r="K590" s="285"/>
    </row>
    <row r="591" spans="1:11">
      <c r="A591" s="322"/>
      <c r="B591" s="322"/>
      <c r="C591" s="322"/>
      <c r="D591" s="322"/>
      <c r="E591" s="285"/>
      <c r="F591" s="285"/>
      <c r="G591" s="285"/>
      <c r="H591" s="386"/>
      <c r="I591" s="285"/>
      <c r="J591" s="285"/>
      <c r="K591" s="285"/>
    </row>
    <row r="592" spans="1:11">
      <c r="A592" s="322"/>
      <c r="B592" s="322"/>
      <c r="C592" s="322"/>
      <c r="D592" s="322"/>
      <c r="E592" s="285"/>
      <c r="F592" s="285"/>
      <c r="G592" s="285"/>
      <c r="H592" s="386"/>
      <c r="I592" s="285"/>
      <c r="J592" s="285"/>
      <c r="K592" s="285"/>
    </row>
    <row r="593" spans="1:11">
      <c r="A593" s="322"/>
      <c r="B593" s="322"/>
      <c r="C593" s="322"/>
      <c r="D593" s="322"/>
      <c r="E593" s="285"/>
      <c r="F593" s="285"/>
      <c r="G593" s="285"/>
      <c r="H593" s="386"/>
      <c r="I593" s="285"/>
      <c r="J593" s="285"/>
      <c r="K593" s="285"/>
    </row>
    <row r="594" spans="1:11">
      <c r="A594" s="322"/>
      <c r="B594" s="322"/>
      <c r="C594" s="322"/>
      <c r="D594" s="322"/>
      <c r="E594" s="285"/>
      <c r="F594" s="285"/>
      <c r="G594" s="285"/>
      <c r="H594" s="386"/>
      <c r="I594" s="285"/>
      <c r="J594" s="285"/>
      <c r="K594" s="285"/>
    </row>
    <row r="595" spans="1:11">
      <c r="A595" s="322"/>
      <c r="B595" s="322"/>
      <c r="C595" s="322"/>
      <c r="D595" s="322"/>
      <c r="E595" s="285"/>
      <c r="F595" s="285"/>
      <c r="G595" s="285"/>
      <c r="H595" s="386"/>
      <c r="I595" s="285"/>
      <c r="J595" s="285"/>
      <c r="K595" s="285"/>
    </row>
    <row r="596" spans="1:11" ht="24" customHeight="1">
      <c r="A596" s="322"/>
      <c r="B596" s="322"/>
      <c r="C596" s="322"/>
      <c r="D596" s="322"/>
      <c r="E596" s="285"/>
      <c r="F596" s="285"/>
      <c r="G596" s="285"/>
      <c r="H596" s="386"/>
      <c r="I596" s="285"/>
      <c r="J596" s="285"/>
      <c r="K596" s="285"/>
    </row>
    <row r="597" spans="1:11">
      <c r="A597" s="322"/>
      <c r="B597" s="322"/>
      <c r="C597" s="322"/>
      <c r="D597" s="322"/>
      <c r="E597" s="285"/>
      <c r="F597" s="285"/>
      <c r="G597" s="285"/>
      <c r="H597" s="386"/>
      <c r="I597" s="285"/>
      <c r="J597" s="285"/>
      <c r="K597" s="285"/>
    </row>
    <row r="598" spans="1:11">
      <c r="A598" s="322"/>
      <c r="B598" s="322"/>
      <c r="C598" s="322"/>
      <c r="D598" s="322"/>
      <c r="E598" s="285"/>
      <c r="F598" s="285"/>
      <c r="G598" s="285"/>
      <c r="H598" s="386"/>
      <c r="I598" s="285"/>
      <c r="J598" s="285"/>
      <c r="K598" s="285"/>
    </row>
    <row r="599" spans="1:11">
      <c r="A599" s="322"/>
      <c r="B599" s="322"/>
      <c r="C599" s="322"/>
      <c r="D599" s="322"/>
      <c r="E599" s="285"/>
      <c r="F599" s="285"/>
      <c r="G599" s="285"/>
      <c r="H599" s="386"/>
      <c r="I599" s="285"/>
      <c r="J599" s="285"/>
      <c r="K599" s="285"/>
    </row>
    <row r="630" ht="24" customHeight="1"/>
  </sheetData>
  <mergeCells count="29">
    <mergeCell ref="A572:D572"/>
    <mergeCell ref="C586:D586"/>
    <mergeCell ref="A588:D588"/>
    <mergeCell ref="A589:D589"/>
    <mergeCell ref="C324:D324"/>
    <mergeCell ref="C354:D354"/>
    <mergeCell ref="C386:D386"/>
    <mergeCell ref="C420:D420"/>
    <mergeCell ref="C514:D514"/>
    <mergeCell ref="C550:D550"/>
    <mergeCell ref="A299:D299"/>
    <mergeCell ref="C41:D41"/>
    <mergeCell ref="C108:D108"/>
    <mergeCell ref="C117:D117"/>
    <mergeCell ref="C157:D157"/>
    <mergeCell ref="C158:D158"/>
    <mergeCell ref="C162:D162"/>
    <mergeCell ref="A170:D170"/>
    <mergeCell ref="C178:D178"/>
    <mergeCell ref="C234:D234"/>
    <mergeCell ref="C262:D262"/>
    <mergeCell ref="C293:D293"/>
    <mergeCell ref="A1:K1"/>
    <mergeCell ref="A2:K2"/>
    <mergeCell ref="A3:K3"/>
    <mergeCell ref="A4:K4"/>
    <mergeCell ref="A5:D6"/>
    <mergeCell ref="E5:H5"/>
    <mergeCell ref="I5:K5"/>
  </mergeCells>
  <pageMargins left="0.59055118110236227" right="0.59055118110236227" top="1.1811023622047245" bottom="0.59055118110236227" header="0.70866141732283472" footer="0.39370078740157483"/>
  <pageSetup paperSize="9" orientation="landscape" useFirstPageNumber="1" r:id="rId1"/>
  <headerFooter alignWithMargins="0">
    <oddFooter>&amp;Lรายงานประมาณการรายจ่าย (2559)&amp;Rเทศบาลตำบลหนองโพ
อำเภอโพธาราม จังหวัดราชบุรี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view="pageBreakPreview" workbookViewId="0">
      <selection activeCell="P37" sqref="P37"/>
    </sheetView>
  </sheetViews>
  <sheetFormatPr defaultRowHeight="23.25"/>
  <cols>
    <col min="1" max="1" width="2.85546875" style="10" customWidth="1"/>
    <col min="2" max="2" width="9.85546875" style="10" customWidth="1"/>
    <col min="3" max="3" width="8.5703125" style="10" customWidth="1"/>
    <col min="4" max="4" width="5.28515625" style="10" customWidth="1"/>
    <col min="5" max="5" width="7" style="10" customWidth="1"/>
    <col min="6" max="6" width="9.85546875" style="27" customWidth="1"/>
    <col min="7" max="7" width="14.42578125" style="26" customWidth="1"/>
    <col min="8" max="8" width="14.140625" style="15" customWidth="1"/>
    <col min="9" max="9" width="14.42578125" style="15" customWidth="1"/>
  </cols>
  <sheetData>
    <row r="1" spans="1:9" ht="21">
      <c r="A1" s="690" t="s">
        <v>598</v>
      </c>
      <c r="B1" s="690"/>
      <c r="C1" s="690"/>
      <c r="D1" s="690"/>
      <c r="E1" s="690"/>
      <c r="F1" s="690"/>
      <c r="G1" s="690"/>
      <c r="H1" s="690"/>
      <c r="I1" s="690"/>
    </row>
    <row r="2" spans="1:9" ht="15.75" customHeight="1">
      <c r="A2" s="641"/>
      <c r="B2" s="641"/>
      <c r="C2" s="641"/>
      <c r="D2" s="641"/>
      <c r="E2" s="641"/>
      <c r="F2" s="641"/>
      <c r="G2" s="641"/>
      <c r="H2" s="641"/>
      <c r="I2" s="641"/>
    </row>
    <row r="3" spans="1:9" ht="21">
      <c r="A3" s="681" t="s">
        <v>326</v>
      </c>
      <c r="B3" s="682"/>
      <c r="C3" s="682"/>
      <c r="D3" s="682"/>
      <c r="E3" s="682"/>
      <c r="F3" s="682"/>
      <c r="G3" s="682"/>
      <c r="H3" s="682"/>
      <c r="I3" s="683"/>
    </row>
    <row r="4" spans="1:9" ht="21">
      <c r="A4" s="681" t="s">
        <v>593</v>
      </c>
      <c r="B4" s="682"/>
      <c r="C4" s="682"/>
      <c r="D4" s="682"/>
      <c r="E4" s="682"/>
      <c r="F4" s="682"/>
      <c r="G4" s="682"/>
      <c r="H4" s="682"/>
      <c r="I4" s="683"/>
    </row>
    <row r="5" spans="1:9" ht="21">
      <c r="A5" s="684"/>
      <c r="B5" s="685"/>
      <c r="C5" s="685"/>
      <c r="D5" s="685"/>
      <c r="E5" s="685"/>
      <c r="F5" s="686"/>
      <c r="G5" s="233"/>
      <c r="H5" s="234" t="s">
        <v>293</v>
      </c>
      <c r="I5" s="113"/>
    </row>
    <row r="6" spans="1:9" s="30" customFormat="1" ht="21">
      <c r="A6" s="224" t="s">
        <v>169</v>
      </c>
      <c r="B6" s="225"/>
      <c r="C6" s="225"/>
      <c r="D6" s="225"/>
      <c r="E6" s="225"/>
      <c r="F6" s="226"/>
      <c r="G6" s="232" t="s">
        <v>295</v>
      </c>
      <c r="H6" s="232" t="s">
        <v>296</v>
      </c>
      <c r="I6" s="232" t="s">
        <v>414</v>
      </c>
    </row>
    <row r="7" spans="1:9" s="30" customFormat="1" ht="21">
      <c r="A7" s="69"/>
      <c r="B7" s="223" t="s">
        <v>170</v>
      </c>
      <c r="C7" s="223"/>
      <c r="D7" s="223"/>
      <c r="E7" s="223"/>
      <c r="F7" s="226"/>
      <c r="G7" s="228">
        <v>1550248</v>
      </c>
      <c r="H7" s="228">
        <v>1312840</v>
      </c>
      <c r="I7" s="228">
        <v>2250229</v>
      </c>
    </row>
    <row r="8" spans="1:9" ht="21">
      <c r="A8" s="69"/>
      <c r="B8" s="223" t="s">
        <v>171</v>
      </c>
      <c r="C8" s="223"/>
      <c r="D8" s="223"/>
      <c r="E8" s="223"/>
      <c r="F8" s="226"/>
      <c r="G8" s="227">
        <v>221110</v>
      </c>
      <c r="H8" s="227">
        <v>184250</v>
      </c>
      <c r="I8" s="227">
        <v>217170</v>
      </c>
    </row>
    <row r="9" spans="1:9" s="31" customFormat="1" ht="21">
      <c r="A9" s="69"/>
      <c r="B9" s="223" t="s">
        <v>172</v>
      </c>
      <c r="C9" s="223"/>
      <c r="D9" s="223"/>
      <c r="E9" s="223"/>
      <c r="F9" s="226"/>
      <c r="G9" s="235"/>
      <c r="H9" s="235"/>
      <c r="I9" s="235"/>
    </row>
    <row r="10" spans="1:9" s="31" customFormat="1" ht="21">
      <c r="A10" s="69"/>
      <c r="B10" s="230" t="s">
        <v>275</v>
      </c>
      <c r="C10" s="223" t="s">
        <v>173</v>
      </c>
      <c r="D10" s="223"/>
      <c r="E10" s="223"/>
      <c r="F10" s="226"/>
      <c r="G10" s="235" t="s">
        <v>275</v>
      </c>
      <c r="H10" s="235" t="s">
        <v>275</v>
      </c>
      <c r="I10" s="235" t="s">
        <v>275</v>
      </c>
    </row>
    <row r="11" spans="1:9" s="31" customFormat="1" ht="21">
      <c r="A11" s="69"/>
      <c r="B11" s="230" t="s">
        <v>275</v>
      </c>
      <c r="C11" s="223" t="s">
        <v>174</v>
      </c>
      <c r="D11" s="223"/>
      <c r="E11" s="223"/>
      <c r="F11" s="231"/>
      <c r="G11" s="235" t="s">
        <v>275</v>
      </c>
      <c r="H11" s="235" t="s">
        <v>275</v>
      </c>
      <c r="I11" s="235" t="s">
        <v>275</v>
      </c>
    </row>
    <row r="12" spans="1:9" s="31" customFormat="1" ht="21">
      <c r="A12" s="69"/>
      <c r="B12" s="230" t="s">
        <v>275</v>
      </c>
      <c r="C12" s="223" t="s">
        <v>327</v>
      </c>
      <c r="D12" s="223"/>
      <c r="E12" s="223"/>
      <c r="F12" s="231"/>
      <c r="G12" s="235" t="s">
        <v>275</v>
      </c>
      <c r="H12" s="235" t="s">
        <v>275</v>
      </c>
      <c r="I12" s="235" t="s">
        <v>275</v>
      </c>
    </row>
    <row r="13" spans="1:9" s="31" customFormat="1" ht="21">
      <c r="A13" s="69"/>
      <c r="B13" s="230" t="s">
        <v>275</v>
      </c>
      <c r="C13" s="223" t="s">
        <v>328</v>
      </c>
      <c r="D13" s="223"/>
      <c r="E13" s="223"/>
      <c r="F13" s="231"/>
      <c r="G13" s="235" t="s">
        <v>275</v>
      </c>
      <c r="H13" s="235" t="s">
        <v>275</v>
      </c>
      <c r="I13" s="235" t="s">
        <v>275</v>
      </c>
    </row>
    <row r="14" spans="1:9" s="31" customFormat="1" ht="21">
      <c r="A14" s="224"/>
      <c r="B14" s="230" t="s">
        <v>275</v>
      </c>
      <c r="C14" s="225" t="s">
        <v>175</v>
      </c>
      <c r="D14" s="225"/>
      <c r="E14" s="225"/>
      <c r="F14" s="231"/>
      <c r="G14" s="229">
        <v>21790</v>
      </c>
      <c r="H14" s="229">
        <v>27140</v>
      </c>
      <c r="I14" s="229">
        <v>23475</v>
      </c>
    </row>
    <row r="15" spans="1:9" s="31" customFormat="1" ht="21">
      <c r="A15" s="69"/>
      <c r="B15" s="223" t="s">
        <v>179</v>
      </c>
      <c r="C15" s="223"/>
      <c r="D15" s="223"/>
      <c r="E15" s="223"/>
      <c r="F15" s="226"/>
      <c r="G15" s="229">
        <v>12274.39</v>
      </c>
      <c r="H15" s="229">
        <v>14794.9</v>
      </c>
      <c r="I15" s="229">
        <v>14874.83</v>
      </c>
    </row>
    <row r="16" spans="1:9" s="31" customFormat="1" ht="21">
      <c r="A16" s="69"/>
      <c r="B16" s="223" t="s">
        <v>329</v>
      </c>
      <c r="C16" s="223"/>
      <c r="D16" s="223"/>
      <c r="E16" s="223"/>
      <c r="F16" s="226"/>
      <c r="G16" s="235" t="s">
        <v>275</v>
      </c>
      <c r="H16" s="235" t="s">
        <v>275</v>
      </c>
      <c r="I16" s="235" t="s">
        <v>275</v>
      </c>
    </row>
    <row r="17" spans="1:9" ht="21">
      <c r="A17" s="69"/>
      <c r="B17" s="223" t="s">
        <v>330</v>
      </c>
      <c r="C17" s="223"/>
      <c r="D17" s="223"/>
      <c r="E17" s="223"/>
      <c r="F17" s="226"/>
      <c r="G17" s="229">
        <v>600000</v>
      </c>
      <c r="H17" s="229">
        <v>600000</v>
      </c>
      <c r="I17" s="229">
        <v>600000</v>
      </c>
    </row>
    <row r="18" spans="1:9">
      <c r="A18" s="687" t="s">
        <v>331</v>
      </c>
      <c r="B18" s="688"/>
      <c r="C18" s="688"/>
      <c r="D18" s="688"/>
      <c r="E18" s="688"/>
      <c r="F18" s="689"/>
      <c r="G18" s="32">
        <f>SUM(G7:G17)</f>
        <v>2405422.3899999997</v>
      </c>
      <c r="H18" s="32">
        <f>SUM(H7:H17)</f>
        <v>2139024.9</v>
      </c>
      <c r="I18" s="32">
        <f>SUM(I7:I17)</f>
        <v>3105748.83</v>
      </c>
    </row>
    <row r="19" spans="1:9">
      <c r="A19" s="236"/>
      <c r="B19" s="236"/>
      <c r="C19" s="236"/>
      <c r="D19" s="236"/>
      <c r="E19" s="236"/>
      <c r="F19" s="236"/>
      <c r="G19" s="237"/>
      <c r="H19" s="237"/>
      <c r="I19" s="237"/>
    </row>
    <row r="20" spans="1:9" ht="21">
      <c r="A20" s="542" t="s">
        <v>599</v>
      </c>
      <c r="B20" s="542"/>
      <c r="C20" s="542"/>
      <c r="D20" s="542"/>
      <c r="E20" s="542"/>
      <c r="F20" s="542"/>
      <c r="G20" s="542"/>
      <c r="H20" s="542"/>
      <c r="I20" s="542"/>
    </row>
    <row r="21" spans="1:9" s="33" customFormat="1" ht="12" customHeight="1">
      <c r="A21" s="541"/>
      <c r="B21" s="541"/>
      <c r="C21" s="541"/>
      <c r="D21" s="541"/>
      <c r="E21" s="541"/>
      <c r="F21" s="541"/>
      <c r="G21" s="541"/>
      <c r="H21" s="541"/>
      <c r="I21" s="541"/>
    </row>
    <row r="22" spans="1:9" ht="21">
      <c r="A22" s="681" t="s">
        <v>326</v>
      </c>
      <c r="B22" s="682"/>
      <c r="C22" s="682"/>
      <c r="D22" s="682"/>
      <c r="E22" s="682"/>
      <c r="F22" s="682"/>
      <c r="G22" s="682"/>
      <c r="H22" s="682"/>
      <c r="I22" s="683"/>
    </row>
    <row r="23" spans="1:9" ht="21">
      <c r="A23" s="681" t="s">
        <v>593</v>
      </c>
      <c r="B23" s="682"/>
      <c r="C23" s="682"/>
      <c r="D23" s="682"/>
      <c r="E23" s="682"/>
      <c r="F23" s="682"/>
      <c r="G23" s="682"/>
      <c r="H23" s="682"/>
      <c r="I23" s="683"/>
    </row>
    <row r="24" spans="1:9" ht="21">
      <c r="A24" s="684"/>
      <c r="B24" s="685"/>
      <c r="C24" s="685"/>
      <c r="D24" s="685"/>
      <c r="E24" s="685"/>
      <c r="F24" s="686"/>
      <c r="G24" s="233"/>
      <c r="H24" s="234" t="s">
        <v>13</v>
      </c>
      <c r="I24" s="113"/>
    </row>
    <row r="25" spans="1:9" ht="21">
      <c r="A25" s="224"/>
      <c r="B25" s="225"/>
      <c r="C25" s="225"/>
      <c r="D25" s="225"/>
      <c r="E25" s="225"/>
      <c r="F25" s="226"/>
      <c r="G25" s="232" t="s">
        <v>295</v>
      </c>
      <c r="H25" s="232" t="s">
        <v>296</v>
      </c>
      <c r="I25" s="232" t="s">
        <v>414</v>
      </c>
    </row>
    <row r="26" spans="1:9" ht="21">
      <c r="A26" s="69"/>
      <c r="B26" s="80" t="s">
        <v>300</v>
      </c>
      <c r="C26" s="81"/>
      <c r="D26" s="223"/>
      <c r="E26" s="223"/>
      <c r="F26" s="226"/>
      <c r="G26" s="228">
        <v>48659</v>
      </c>
      <c r="H26" s="235" t="s">
        <v>275</v>
      </c>
      <c r="I26" s="83">
        <v>154314</v>
      </c>
    </row>
    <row r="27" spans="1:9" ht="21">
      <c r="A27" s="238"/>
      <c r="B27" s="169" t="s">
        <v>301</v>
      </c>
      <c r="C27" s="167"/>
      <c r="D27" s="238"/>
      <c r="E27" s="242"/>
      <c r="F27" s="240"/>
      <c r="G27" s="227">
        <v>311448</v>
      </c>
      <c r="H27" s="227">
        <v>549386</v>
      </c>
      <c r="I27" s="227">
        <v>553959.86</v>
      </c>
    </row>
    <row r="28" spans="1:9" ht="21">
      <c r="A28" s="239"/>
      <c r="B28" s="170" t="s">
        <v>302</v>
      </c>
      <c r="C28" s="168"/>
      <c r="D28" s="243"/>
      <c r="E28" s="243"/>
      <c r="F28" s="241"/>
      <c r="G28" s="235"/>
      <c r="H28" s="235"/>
      <c r="I28" s="235"/>
    </row>
    <row r="29" spans="1:9" ht="21">
      <c r="A29" s="238"/>
      <c r="B29" s="172" t="s">
        <v>305</v>
      </c>
      <c r="C29" s="167"/>
      <c r="D29" s="242"/>
      <c r="E29" s="242"/>
      <c r="F29" s="240"/>
      <c r="G29" s="228">
        <v>1928162.11</v>
      </c>
      <c r="H29" s="228">
        <v>1562367.85</v>
      </c>
      <c r="I29" s="228">
        <v>2161119.7799999998</v>
      </c>
    </row>
    <row r="30" spans="1:9" ht="21">
      <c r="A30" s="239"/>
      <c r="B30" s="80" t="s">
        <v>332</v>
      </c>
      <c r="C30" s="168"/>
      <c r="D30" s="239"/>
      <c r="E30" s="243"/>
      <c r="F30" s="241"/>
      <c r="G30" s="235"/>
      <c r="H30" s="235"/>
      <c r="I30" s="235"/>
    </row>
    <row r="31" spans="1:9" ht="21">
      <c r="A31" s="238"/>
      <c r="B31" s="172" t="s">
        <v>304</v>
      </c>
      <c r="C31" s="167"/>
      <c r="D31" s="242"/>
      <c r="E31" s="242"/>
      <c r="F31" s="244"/>
      <c r="G31" s="235" t="s">
        <v>275</v>
      </c>
      <c r="H31" s="235" t="s">
        <v>275</v>
      </c>
      <c r="I31" s="540">
        <v>106900</v>
      </c>
    </row>
    <row r="32" spans="1:9" ht="21">
      <c r="A32" s="239"/>
      <c r="B32" s="80" t="s">
        <v>303</v>
      </c>
      <c r="C32" s="168"/>
      <c r="D32" s="239"/>
      <c r="E32" s="243"/>
      <c r="F32" s="241"/>
      <c r="G32" s="235"/>
      <c r="H32" s="235"/>
      <c r="I32" s="235"/>
    </row>
    <row r="33" spans="1:15" ht="21">
      <c r="A33" s="224"/>
      <c r="B33" s="57" t="s">
        <v>285</v>
      </c>
      <c r="C33" s="58"/>
      <c r="D33" s="225"/>
      <c r="E33" s="225"/>
      <c r="F33" s="231"/>
      <c r="G33" s="235" t="s">
        <v>275</v>
      </c>
      <c r="H33" s="235" t="s">
        <v>275</v>
      </c>
      <c r="I33" s="235" t="s">
        <v>275</v>
      </c>
    </row>
    <row r="34" spans="1:15">
      <c r="A34" s="687" t="s">
        <v>71</v>
      </c>
      <c r="B34" s="688"/>
      <c r="C34" s="688"/>
      <c r="D34" s="688"/>
      <c r="E34" s="688"/>
      <c r="F34" s="689"/>
      <c r="G34" s="32">
        <f>SUM(G26:G33)</f>
        <v>2288269.1100000003</v>
      </c>
      <c r="H34" s="32">
        <f>SUM(H26:H33)</f>
        <v>2111753.85</v>
      </c>
      <c r="I34" s="32">
        <f>SUM(I26:I33)</f>
        <v>2976293.6399999997</v>
      </c>
    </row>
    <row r="42" spans="1:15">
      <c r="O42" s="31"/>
    </row>
  </sheetData>
  <mergeCells count="10">
    <mergeCell ref="A1:I1"/>
    <mergeCell ref="A2:I2"/>
    <mergeCell ref="A4:I4"/>
    <mergeCell ref="A3:I3"/>
    <mergeCell ref="A5:F5"/>
    <mergeCell ref="A22:I22"/>
    <mergeCell ref="A23:I23"/>
    <mergeCell ref="A24:F24"/>
    <mergeCell ref="A34:F34"/>
    <mergeCell ref="A18:F18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9"/>
  <sheetViews>
    <sheetView view="pageBreakPreview" workbookViewId="0">
      <selection activeCell="O11" sqref="O11"/>
    </sheetView>
  </sheetViews>
  <sheetFormatPr defaultRowHeight="23.25"/>
  <cols>
    <col min="1" max="2" width="2.28515625" style="10" customWidth="1"/>
    <col min="3" max="3" width="1.85546875" style="10" customWidth="1"/>
    <col min="4" max="4" width="51" style="27" customWidth="1"/>
    <col min="5" max="5" width="10.28515625" style="26" customWidth="1"/>
    <col min="6" max="6" width="14.42578125" style="15" customWidth="1"/>
    <col min="7" max="7" width="5.85546875" style="15" bestFit="1" customWidth="1"/>
  </cols>
  <sheetData>
    <row r="1" spans="1:13" ht="21">
      <c r="A1" s="691" t="s">
        <v>591</v>
      </c>
      <c r="B1" s="691"/>
      <c r="C1" s="691"/>
      <c r="D1" s="691"/>
      <c r="E1" s="691"/>
      <c r="F1" s="691"/>
      <c r="G1" s="691"/>
    </row>
    <row r="2" spans="1:13" ht="21">
      <c r="A2" s="691" t="s">
        <v>600</v>
      </c>
      <c r="B2" s="691"/>
      <c r="C2" s="691"/>
      <c r="D2" s="691"/>
      <c r="E2" s="691"/>
      <c r="F2" s="691"/>
      <c r="G2" s="691"/>
    </row>
    <row r="3" spans="1:13" ht="21">
      <c r="A3" s="691" t="s">
        <v>278</v>
      </c>
      <c r="B3" s="691"/>
      <c r="C3" s="691"/>
      <c r="D3" s="691"/>
      <c r="E3" s="691"/>
      <c r="F3" s="691"/>
      <c r="G3" s="691"/>
    </row>
    <row r="4" spans="1:13" ht="21">
      <c r="A4" s="691" t="s">
        <v>337</v>
      </c>
      <c r="B4" s="691"/>
      <c r="C4" s="691"/>
      <c r="D4" s="691"/>
      <c r="E4" s="691"/>
      <c r="F4" s="691"/>
      <c r="G4" s="691"/>
    </row>
    <row r="5" spans="1:13" ht="21">
      <c r="A5" s="526"/>
      <c r="B5" s="526"/>
      <c r="C5" s="526"/>
      <c r="D5" s="526"/>
      <c r="E5" s="526"/>
      <c r="F5" s="526"/>
      <c r="G5" s="526"/>
    </row>
    <row r="6" spans="1:13" ht="21">
      <c r="A6" s="527" t="s">
        <v>25</v>
      </c>
      <c r="B6" s="527"/>
      <c r="C6" s="527"/>
      <c r="D6" s="528"/>
      <c r="E6" s="529" t="s">
        <v>161</v>
      </c>
      <c r="F6" s="530">
        <f>F7</f>
        <v>3715000</v>
      </c>
      <c r="G6" s="530" t="s">
        <v>217</v>
      </c>
    </row>
    <row r="7" spans="1:13" s="34" customFormat="1" ht="21">
      <c r="A7" s="527" t="s">
        <v>169</v>
      </c>
      <c r="B7" s="531"/>
      <c r="C7" s="531"/>
      <c r="D7" s="532"/>
      <c r="E7" s="533" t="s">
        <v>111</v>
      </c>
      <c r="F7" s="530">
        <f>SUM(F8:F23)</f>
        <v>3715000</v>
      </c>
      <c r="G7" s="534" t="s">
        <v>217</v>
      </c>
    </row>
    <row r="8" spans="1:13" s="35" customFormat="1" ht="21">
      <c r="A8" s="531"/>
      <c r="B8" s="531" t="s">
        <v>170</v>
      </c>
      <c r="C8" s="531"/>
      <c r="D8" s="532"/>
      <c r="E8" s="535" t="s">
        <v>113</v>
      </c>
      <c r="F8" s="536">
        <v>2520000</v>
      </c>
      <c r="G8" s="537" t="s">
        <v>217</v>
      </c>
    </row>
    <row r="9" spans="1:13" s="35" customFormat="1" ht="21">
      <c r="A9" s="531"/>
      <c r="B9" s="531"/>
      <c r="C9" s="531" t="s">
        <v>162</v>
      </c>
      <c r="D9" s="532"/>
      <c r="E9" s="535"/>
      <c r="F9" s="536"/>
      <c r="G9" s="537"/>
    </row>
    <row r="10" spans="1:13" s="35" customFormat="1" ht="21">
      <c r="A10" s="531"/>
      <c r="B10" s="531" t="s">
        <v>171</v>
      </c>
      <c r="C10" s="531"/>
      <c r="D10" s="532"/>
      <c r="E10" s="535" t="s">
        <v>113</v>
      </c>
      <c r="F10" s="536">
        <v>250000</v>
      </c>
      <c r="G10" s="537" t="s">
        <v>217</v>
      </c>
    </row>
    <row r="11" spans="1:13" s="35" customFormat="1" ht="21">
      <c r="A11" s="531"/>
      <c r="B11" s="531"/>
      <c r="C11" s="531" t="s">
        <v>163</v>
      </c>
      <c r="D11" s="532"/>
      <c r="E11" s="535"/>
      <c r="F11" s="536"/>
      <c r="G11" s="537"/>
    </row>
    <row r="12" spans="1:13" s="35" customFormat="1" ht="21">
      <c r="A12" s="531"/>
      <c r="B12" s="531" t="s">
        <v>330</v>
      </c>
      <c r="C12" s="531"/>
      <c r="D12" s="532"/>
      <c r="E12" s="535" t="s">
        <v>113</v>
      </c>
      <c r="F12" s="536">
        <v>900000</v>
      </c>
      <c r="G12" s="537" t="s">
        <v>217</v>
      </c>
    </row>
    <row r="13" spans="1:13" s="35" customFormat="1" ht="21">
      <c r="A13" s="531"/>
      <c r="B13" s="531"/>
      <c r="C13" s="531" t="s">
        <v>338</v>
      </c>
      <c r="D13" s="532"/>
      <c r="E13" s="535"/>
      <c r="F13" s="536"/>
      <c r="G13" s="537"/>
      <c r="M13" s="245"/>
    </row>
    <row r="14" spans="1:13" s="35" customFormat="1" ht="21">
      <c r="A14" s="531"/>
      <c r="B14" s="531" t="s">
        <v>179</v>
      </c>
      <c r="C14" s="531"/>
      <c r="D14" s="532"/>
      <c r="E14" s="535" t="s">
        <v>113</v>
      </c>
      <c r="F14" s="536">
        <v>15000</v>
      </c>
      <c r="G14" s="537" t="s">
        <v>217</v>
      </c>
    </row>
    <row r="15" spans="1:13" s="35" customFormat="1" ht="21">
      <c r="A15" s="531"/>
      <c r="B15" s="531"/>
      <c r="C15" s="531" t="s">
        <v>164</v>
      </c>
      <c r="D15" s="532"/>
      <c r="E15" s="535"/>
      <c r="F15" s="536"/>
      <c r="G15" s="537"/>
    </row>
    <row r="16" spans="1:13" s="35" customFormat="1" ht="21">
      <c r="A16" s="531"/>
      <c r="B16" s="531" t="s">
        <v>329</v>
      </c>
      <c r="C16" s="531"/>
      <c r="D16" s="532"/>
      <c r="E16" s="535" t="s">
        <v>113</v>
      </c>
      <c r="F16" s="536">
        <v>30000</v>
      </c>
      <c r="G16" s="537" t="s">
        <v>217</v>
      </c>
    </row>
    <row r="17" spans="1:7" s="35" customFormat="1" ht="21">
      <c r="A17" s="531"/>
      <c r="B17" s="531"/>
      <c r="C17" s="531" t="s">
        <v>333</v>
      </c>
      <c r="D17" s="532"/>
      <c r="E17" s="535"/>
      <c r="F17" s="536"/>
      <c r="G17" s="537"/>
    </row>
    <row r="18" spans="1:7" s="35" customFormat="1" ht="21">
      <c r="A18" s="531"/>
      <c r="B18" s="531"/>
      <c r="C18" s="531"/>
      <c r="D18" s="532"/>
      <c r="E18" s="535"/>
      <c r="F18" s="536"/>
      <c r="G18" s="537"/>
    </row>
    <row r="19" spans="1:7" s="35" customFormat="1">
      <c r="A19" s="10"/>
      <c r="B19" s="10"/>
      <c r="C19" s="10"/>
      <c r="D19" s="27"/>
      <c r="E19" s="26"/>
      <c r="F19" s="15"/>
      <c r="G19" s="28"/>
    </row>
    <row r="20" spans="1:7" s="35" customFormat="1">
      <c r="A20" s="10"/>
      <c r="B20" s="10"/>
      <c r="C20" s="10"/>
      <c r="D20" s="27"/>
      <c r="E20" s="26"/>
      <c r="F20" s="15"/>
      <c r="G20" s="28"/>
    </row>
    <row r="21" spans="1:7" s="35" customFormat="1">
      <c r="A21" s="10"/>
      <c r="B21" s="10"/>
      <c r="C21" s="10"/>
      <c r="D21" s="27"/>
      <c r="E21" s="26"/>
      <c r="F21" s="15"/>
      <c r="G21" s="28"/>
    </row>
    <row r="22" spans="1:7" s="35" customFormat="1">
      <c r="A22" s="10"/>
      <c r="B22" s="10"/>
      <c r="C22" s="10"/>
      <c r="D22" s="27"/>
      <c r="E22" s="26"/>
      <c r="F22" s="15"/>
      <c r="G22" s="15"/>
    </row>
    <row r="23" spans="1:7" s="35" customFormat="1">
      <c r="A23" s="10"/>
      <c r="B23" s="10"/>
      <c r="C23" s="10"/>
      <c r="D23" s="27"/>
      <c r="E23" s="26"/>
      <c r="F23" s="15"/>
      <c r="G23" s="15"/>
    </row>
    <row r="24" spans="1:7" s="35" customFormat="1">
      <c r="A24" s="10"/>
      <c r="B24" s="10"/>
      <c r="C24" s="10"/>
      <c r="D24" s="27"/>
      <c r="E24" s="26"/>
      <c r="F24" s="15"/>
      <c r="G24" s="15"/>
    </row>
    <row r="25" spans="1:7" s="35" customFormat="1">
      <c r="A25" s="10"/>
      <c r="B25" s="10"/>
      <c r="C25" s="10"/>
      <c r="D25" s="27"/>
      <c r="E25" s="26"/>
      <c r="F25" s="15"/>
      <c r="G25" s="15"/>
    </row>
    <row r="26" spans="1:7" s="35" customFormat="1">
      <c r="A26" s="10"/>
      <c r="B26" s="10"/>
      <c r="C26" s="10"/>
      <c r="D26" s="27"/>
      <c r="E26" s="26"/>
      <c r="F26" s="15"/>
      <c r="G26" s="15"/>
    </row>
    <row r="27" spans="1:7" s="35" customFormat="1">
      <c r="A27" s="10"/>
      <c r="B27" s="10"/>
      <c r="C27" s="10"/>
      <c r="D27" s="27"/>
      <c r="E27" s="26"/>
      <c r="F27" s="15"/>
      <c r="G27" s="15"/>
    </row>
    <row r="28" spans="1:7" s="35" customFormat="1">
      <c r="A28" s="10"/>
      <c r="B28" s="10"/>
      <c r="C28" s="10"/>
      <c r="D28" s="27"/>
      <c r="E28" s="26"/>
      <c r="F28" s="15"/>
      <c r="G28" s="15"/>
    </row>
    <row r="29" spans="1:7" s="35" customFormat="1">
      <c r="A29" s="10"/>
      <c r="B29" s="10"/>
      <c r="C29" s="10"/>
      <c r="D29" s="27"/>
      <c r="E29" s="26"/>
      <c r="F29" s="15"/>
      <c r="G29" s="15"/>
    </row>
  </sheetData>
  <mergeCells count="4">
    <mergeCell ref="A1:G1"/>
    <mergeCell ref="A2:G2"/>
    <mergeCell ref="A3:G3"/>
    <mergeCell ref="A4:G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&amp;Lรายงานรายละเอียดประมาณการรายรับงบประมาณรายจ่ายเฉพาะการ 
กิจการประปา (2561)&amp;Rเทศบาลตำบลหนองโพ
อำเภอโพธาราม จังหวัดราชบุรี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5"/>
  <sheetViews>
    <sheetView topLeftCell="A22" workbookViewId="0">
      <selection activeCell="P37" sqref="P37"/>
    </sheetView>
  </sheetViews>
  <sheetFormatPr defaultRowHeight="23.25"/>
  <cols>
    <col min="1" max="1" width="2.7109375" style="10" customWidth="1"/>
    <col min="2" max="2" width="23.28515625" style="10" customWidth="1"/>
    <col min="3" max="3" width="20.85546875" style="20" customWidth="1"/>
    <col min="4" max="4" width="19" style="20" customWidth="1"/>
    <col min="5" max="5" width="18.28515625" style="20" customWidth="1"/>
    <col min="6" max="6" width="19.5703125" style="20" customWidth="1"/>
    <col min="7" max="7" width="19.5703125" style="10" customWidth="1"/>
    <col min="8" max="8" width="9.140625" style="10"/>
    <col min="9" max="9" width="11.28515625" style="10" bestFit="1" customWidth="1"/>
    <col min="10" max="16384" width="9.140625" style="10"/>
  </cols>
  <sheetData>
    <row r="1" spans="1:9">
      <c r="A1" s="593" t="s">
        <v>402</v>
      </c>
      <c r="B1" s="593"/>
      <c r="C1" s="593"/>
      <c r="D1" s="593"/>
      <c r="E1" s="593"/>
      <c r="F1" s="593"/>
      <c r="G1" s="72"/>
      <c r="I1" s="38"/>
    </row>
    <row r="2" spans="1:9">
      <c r="A2" s="593" t="s">
        <v>278</v>
      </c>
      <c r="B2" s="593"/>
      <c r="C2" s="593"/>
      <c r="D2" s="593"/>
      <c r="E2" s="593"/>
      <c r="F2" s="593"/>
      <c r="G2" s="72"/>
    </row>
    <row r="3" spans="1:9">
      <c r="A3" s="593" t="s">
        <v>306</v>
      </c>
      <c r="B3" s="593"/>
      <c r="C3" s="593"/>
      <c r="D3" s="593"/>
      <c r="E3" s="593"/>
      <c r="F3" s="593"/>
      <c r="G3" s="72"/>
    </row>
    <row r="4" spans="1:9" ht="20.25" customHeight="1">
      <c r="A4" s="110" t="s">
        <v>159</v>
      </c>
      <c r="B4" s="72"/>
      <c r="C4" s="111"/>
      <c r="D4" s="111"/>
      <c r="E4" s="111"/>
      <c r="F4" s="111"/>
      <c r="G4" s="72"/>
    </row>
    <row r="5" spans="1:9" ht="20.25" customHeight="1">
      <c r="A5" s="596" t="s">
        <v>53</v>
      </c>
      <c r="B5" s="692"/>
      <c r="C5" s="591" t="s">
        <v>165</v>
      </c>
      <c r="D5" s="594" t="s">
        <v>218</v>
      </c>
      <c r="E5" s="72"/>
      <c r="F5" s="10"/>
    </row>
    <row r="6" spans="1:9" ht="21" customHeight="1">
      <c r="A6" s="693"/>
      <c r="B6" s="694"/>
      <c r="C6" s="592"/>
      <c r="D6" s="595"/>
      <c r="E6" s="72"/>
      <c r="F6" s="10"/>
    </row>
    <row r="7" spans="1:9" s="13" customFormat="1">
      <c r="A7" s="112" t="s">
        <v>125</v>
      </c>
      <c r="B7" s="113"/>
      <c r="C7" s="114">
        <f>SUM(C8:C8)</f>
        <v>892000</v>
      </c>
      <c r="D7" s="114">
        <f t="shared" ref="D7:D20" si="0">SUM(C7:C7)</f>
        <v>892000</v>
      </c>
      <c r="E7" s="115"/>
      <c r="G7" s="10"/>
    </row>
    <row r="8" spans="1:9">
      <c r="A8" s="116"/>
      <c r="B8" s="70" t="s">
        <v>244</v>
      </c>
      <c r="C8" s="117">
        <v>892000</v>
      </c>
      <c r="D8" s="117">
        <f t="shared" si="0"/>
        <v>892000</v>
      </c>
      <c r="E8" s="72"/>
      <c r="F8" s="10"/>
    </row>
    <row r="9" spans="1:9">
      <c r="A9" s="118" t="s">
        <v>334</v>
      </c>
      <c r="B9" s="113"/>
      <c r="C9" s="114">
        <f>SUM(C10:C13)</f>
        <v>2242000</v>
      </c>
      <c r="D9" s="114">
        <f>SUM(D10:D13)</f>
        <v>2242000</v>
      </c>
      <c r="E9" s="115"/>
      <c r="F9" s="13"/>
    </row>
    <row r="10" spans="1:9" s="13" customFormat="1">
      <c r="A10" s="69"/>
      <c r="B10" s="70" t="s">
        <v>274</v>
      </c>
      <c r="C10" s="117">
        <v>70000</v>
      </c>
      <c r="D10" s="117">
        <f t="shared" si="0"/>
        <v>70000</v>
      </c>
      <c r="E10" s="72"/>
      <c r="F10" s="10"/>
      <c r="G10" s="10"/>
    </row>
    <row r="11" spans="1:9" ht="21" customHeight="1">
      <c r="A11" s="69"/>
      <c r="B11" s="70" t="s">
        <v>256</v>
      </c>
      <c r="C11" s="117">
        <v>480000</v>
      </c>
      <c r="D11" s="117">
        <f t="shared" si="0"/>
        <v>480000</v>
      </c>
      <c r="E11" s="72"/>
      <c r="F11" s="10"/>
    </row>
    <row r="12" spans="1:9" ht="21.75" customHeight="1">
      <c r="A12" s="69"/>
      <c r="B12" s="70" t="s">
        <v>259</v>
      </c>
      <c r="C12" s="117">
        <v>190000</v>
      </c>
      <c r="D12" s="117">
        <f t="shared" si="0"/>
        <v>190000</v>
      </c>
      <c r="E12" s="72"/>
      <c r="F12" s="10"/>
    </row>
    <row r="13" spans="1:9" ht="21.75" customHeight="1">
      <c r="A13" s="69"/>
      <c r="B13" s="70" t="s">
        <v>276</v>
      </c>
      <c r="C13" s="117">
        <v>1502000</v>
      </c>
      <c r="D13" s="117">
        <v>1502000</v>
      </c>
      <c r="E13" s="72"/>
      <c r="F13" s="10"/>
    </row>
    <row r="14" spans="1:9" ht="21" customHeight="1">
      <c r="A14" s="118" t="s">
        <v>126</v>
      </c>
      <c r="B14" s="113"/>
      <c r="C14" s="114">
        <f>SUM(C15:C16)</f>
        <v>467700</v>
      </c>
      <c r="D14" s="114">
        <f t="shared" si="0"/>
        <v>467700</v>
      </c>
      <c r="E14" s="115"/>
      <c r="F14" s="13"/>
    </row>
    <row r="15" spans="1:9" s="13" customFormat="1">
      <c r="A15" s="69"/>
      <c r="B15" s="70" t="s">
        <v>232</v>
      </c>
      <c r="C15" s="117">
        <v>76400</v>
      </c>
      <c r="D15" s="117">
        <f t="shared" si="0"/>
        <v>76400</v>
      </c>
      <c r="E15" s="72"/>
      <c r="F15" s="10"/>
      <c r="G15" s="10"/>
    </row>
    <row r="16" spans="1:9" ht="21.75" customHeight="1">
      <c r="A16" s="69"/>
      <c r="B16" s="70" t="s">
        <v>176</v>
      </c>
      <c r="C16" s="117">
        <v>391300</v>
      </c>
      <c r="D16" s="117">
        <f t="shared" si="0"/>
        <v>391300</v>
      </c>
      <c r="E16" s="72"/>
      <c r="F16" s="10"/>
    </row>
    <row r="17" spans="1:8" ht="21" customHeight="1">
      <c r="A17" s="120" t="s">
        <v>128</v>
      </c>
      <c r="B17" s="113"/>
      <c r="C17" s="114">
        <f>SUM(C18)</f>
        <v>0</v>
      </c>
      <c r="D17" s="114">
        <f t="shared" si="0"/>
        <v>0</v>
      </c>
      <c r="E17" s="115"/>
      <c r="F17" s="13"/>
    </row>
    <row r="18" spans="1:8" s="13" customFormat="1">
      <c r="A18" s="121"/>
      <c r="B18" s="70" t="s">
        <v>242</v>
      </c>
      <c r="C18" s="117">
        <v>0</v>
      </c>
      <c r="D18" s="117">
        <f t="shared" si="0"/>
        <v>0</v>
      </c>
      <c r="E18" s="72"/>
      <c r="F18" s="10"/>
      <c r="G18" s="10"/>
    </row>
    <row r="19" spans="1:8">
      <c r="A19" s="118" t="s">
        <v>127</v>
      </c>
      <c r="B19" s="113"/>
      <c r="C19" s="122">
        <f>SUM(C20)</f>
        <v>0</v>
      </c>
      <c r="D19" s="122">
        <f t="shared" si="0"/>
        <v>0</v>
      </c>
      <c r="E19" s="115"/>
      <c r="F19" s="13"/>
    </row>
    <row r="20" spans="1:8" s="13" customFormat="1">
      <c r="A20" s="121"/>
      <c r="B20" s="70" t="s">
        <v>54</v>
      </c>
      <c r="C20" s="117">
        <v>0</v>
      </c>
      <c r="D20" s="114">
        <f t="shared" si="0"/>
        <v>0</v>
      </c>
      <c r="E20" s="72"/>
      <c r="F20" s="10"/>
      <c r="G20" s="341"/>
    </row>
    <row r="21" spans="1:8">
      <c r="A21" s="118" t="s">
        <v>100</v>
      </c>
      <c r="B21" s="123" t="s">
        <v>218</v>
      </c>
      <c r="C21" s="114">
        <f>+C7+C9+C14+C17+C19</f>
        <v>3601700</v>
      </c>
      <c r="D21" s="114">
        <f>+D7+D9+D14+D17+D19</f>
        <v>3601700</v>
      </c>
      <c r="E21" s="115"/>
      <c r="F21" s="13"/>
    </row>
    <row r="22" spans="1:8" s="13" customFormat="1">
      <c r="A22" s="10"/>
      <c r="B22" s="10"/>
      <c r="C22" s="20"/>
      <c r="D22" s="20"/>
      <c r="E22" s="20"/>
      <c r="F22" s="20"/>
      <c r="G22" s="341">
        <v>120</v>
      </c>
    </row>
    <row r="23" spans="1:8">
      <c r="A23" s="110" t="s">
        <v>205</v>
      </c>
      <c r="B23" s="72"/>
      <c r="C23" s="111"/>
      <c r="D23" s="111"/>
    </row>
    <row r="24" spans="1:8" ht="24" customHeight="1">
      <c r="A24" s="596" t="s">
        <v>53</v>
      </c>
      <c r="B24" s="597"/>
      <c r="C24" s="591" t="s">
        <v>26</v>
      </c>
      <c r="D24" s="591" t="s">
        <v>218</v>
      </c>
      <c r="H24" s="72"/>
    </row>
    <row r="25" spans="1:8">
      <c r="A25" s="598"/>
      <c r="B25" s="599"/>
      <c r="C25" s="592"/>
      <c r="D25" s="592"/>
      <c r="H25" s="72"/>
    </row>
    <row r="26" spans="1:8" s="13" customFormat="1">
      <c r="A26" s="112" t="s">
        <v>26</v>
      </c>
      <c r="B26" s="113"/>
      <c r="C26" s="114">
        <f>+C27</f>
        <v>148300</v>
      </c>
      <c r="D26" s="114">
        <f>SUM(C26:C26)</f>
        <v>148300</v>
      </c>
      <c r="E26" s="20"/>
      <c r="F26" s="20"/>
      <c r="G26" s="10"/>
      <c r="H26" s="115"/>
    </row>
    <row r="27" spans="1:8">
      <c r="A27" s="116"/>
      <c r="B27" s="70" t="s">
        <v>26</v>
      </c>
      <c r="C27" s="117">
        <v>148300</v>
      </c>
      <c r="D27" s="117">
        <f>SUM(C27:C27)</f>
        <v>148300</v>
      </c>
      <c r="H27" s="72"/>
    </row>
    <row r="28" spans="1:8" s="13" customFormat="1">
      <c r="A28" s="118" t="s">
        <v>100</v>
      </c>
      <c r="B28" s="123" t="s">
        <v>218</v>
      </c>
      <c r="C28" s="114">
        <f>+C26</f>
        <v>148300</v>
      </c>
      <c r="D28" s="114">
        <f>SUM(C28:C28)</f>
        <v>148300</v>
      </c>
      <c r="E28" s="20"/>
      <c r="F28" s="20"/>
      <c r="G28" s="10"/>
      <c r="H28" s="115"/>
    </row>
    <row r="29" spans="1:8">
      <c r="H29" s="72"/>
    </row>
    <row r="30" spans="1:8">
      <c r="H30" s="72"/>
    </row>
    <row r="31" spans="1:8">
      <c r="H31" s="72"/>
    </row>
    <row r="32" spans="1:8">
      <c r="H32" s="72"/>
    </row>
    <row r="33" spans="1:8" s="13" customFormat="1">
      <c r="A33" s="10"/>
      <c r="B33" s="10"/>
      <c r="C33" s="20"/>
      <c r="D33" s="20"/>
      <c r="E33" s="20"/>
      <c r="F33" s="20"/>
      <c r="G33" s="10"/>
      <c r="H33" s="115"/>
    </row>
    <row r="34" spans="1:8">
      <c r="H34" s="72"/>
    </row>
    <row r="35" spans="1:8">
      <c r="H35" s="72"/>
    </row>
    <row r="36" spans="1:8" s="13" customFormat="1">
      <c r="A36" s="10"/>
      <c r="B36" s="10"/>
      <c r="C36" s="20"/>
      <c r="D36" s="20"/>
      <c r="E36" s="20"/>
      <c r="F36" s="20"/>
      <c r="G36" s="10"/>
      <c r="H36" s="115"/>
    </row>
    <row r="37" spans="1:8">
      <c r="H37" s="72"/>
    </row>
    <row r="38" spans="1:8" s="13" customFormat="1">
      <c r="A38" s="10"/>
      <c r="B38" s="10"/>
      <c r="C38" s="20"/>
      <c r="D38" s="20"/>
      <c r="E38" s="20"/>
      <c r="F38" s="20"/>
      <c r="G38" s="10"/>
      <c r="H38" s="115"/>
    </row>
    <row r="39" spans="1:8">
      <c r="H39" s="72"/>
    </row>
    <row r="40" spans="1:8" s="13" customFormat="1">
      <c r="A40" s="10"/>
      <c r="B40" s="10"/>
      <c r="C40" s="20"/>
      <c r="D40" s="20"/>
      <c r="E40" s="20"/>
      <c r="F40" s="20"/>
      <c r="G40" s="10"/>
      <c r="H40" s="115"/>
    </row>
    <row r="41" spans="1:8" s="13" customFormat="1">
      <c r="A41" s="10"/>
      <c r="B41" s="10"/>
      <c r="C41" s="20"/>
      <c r="D41" s="20"/>
      <c r="E41" s="20"/>
      <c r="F41" s="20"/>
      <c r="G41" s="341"/>
    </row>
    <row r="42" spans="1:8" s="13" customFormat="1">
      <c r="A42" s="10"/>
      <c r="B42" s="10"/>
      <c r="C42" s="20"/>
      <c r="D42" s="20"/>
      <c r="E42" s="20"/>
      <c r="F42" s="20"/>
      <c r="G42" s="10"/>
    </row>
    <row r="43" spans="1:8" s="13" customFormat="1">
      <c r="A43" s="10"/>
      <c r="B43" s="10"/>
      <c r="C43" s="20"/>
      <c r="D43" s="20"/>
      <c r="E43" s="20"/>
      <c r="F43" s="20"/>
      <c r="G43" s="341">
        <v>121</v>
      </c>
    </row>
    <row r="44" spans="1:8" s="13" customFormat="1">
      <c r="A44" s="10"/>
      <c r="B44" s="10"/>
      <c r="C44" s="20"/>
      <c r="D44" s="20"/>
      <c r="E44" s="20"/>
      <c r="F44" s="20"/>
      <c r="G44" s="10"/>
    </row>
    <row r="45" spans="1:8" ht="24" customHeight="1"/>
    <row r="46" spans="1:8" ht="23.25" customHeight="1"/>
    <row r="48" spans="1:8" s="13" customFormat="1">
      <c r="A48" s="10"/>
      <c r="B48" s="10"/>
      <c r="C48" s="20"/>
      <c r="D48" s="20"/>
      <c r="E48" s="20"/>
      <c r="F48" s="20"/>
      <c r="G48" s="10"/>
    </row>
    <row r="50" spans="1:7" s="13" customFormat="1">
      <c r="A50" s="10"/>
      <c r="B50" s="10"/>
      <c r="C50" s="20"/>
      <c r="D50" s="20"/>
      <c r="E50" s="20"/>
      <c r="F50" s="20"/>
      <c r="G50" s="10"/>
    </row>
    <row r="55" spans="1:7" s="13" customFormat="1">
      <c r="A55" s="10"/>
      <c r="B55" s="10"/>
      <c r="C55" s="20"/>
      <c r="D55" s="20"/>
      <c r="E55" s="20"/>
      <c r="F55" s="20"/>
      <c r="G55" s="10"/>
    </row>
    <row r="58" spans="1:7" s="13" customFormat="1">
      <c r="A58" s="10"/>
      <c r="B58" s="10"/>
      <c r="C58" s="20"/>
      <c r="D58" s="20"/>
      <c r="E58" s="20"/>
      <c r="F58" s="20"/>
      <c r="G58" s="10"/>
    </row>
    <row r="60" spans="1:7" s="13" customFormat="1">
      <c r="A60" s="10"/>
      <c r="B60" s="10"/>
      <c r="C60" s="20"/>
      <c r="D60" s="20"/>
      <c r="E60" s="20"/>
      <c r="F60" s="20"/>
      <c r="G60" s="10"/>
    </row>
    <row r="62" spans="1:7" s="13" customFormat="1">
      <c r="A62" s="10"/>
      <c r="B62" s="10"/>
      <c r="C62" s="20"/>
      <c r="D62" s="20"/>
      <c r="E62" s="20"/>
      <c r="F62" s="20"/>
      <c r="G62" s="10"/>
    </row>
    <row r="63" spans="1:7" s="13" customFormat="1">
      <c r="A63" s="10"/>
      <c r="B63" s="10"/>
      <c r="C63" s="20"/>
      <c r="D63" s="20"/>
      <c r="E63" s="20"/>
      <c r="F63" s="20"/>
      <c r="G63" s="10"/>
    </row>
    <row r="64" spans="1:7" s="13" customFormat="1">
      <c r="A64" s="10"/>
      <c r="B64" s="10"/>
      <c r="C64" s="20"/>
      <c r="D64" s="20"/>
      <c r="E64" s="20"/>
      <c r="F64" s="20"/>
      <c r="G64" s="10"/>
    </row>
    <row r="65" spans="1:7" s="13" customFormat="1">
      <c r="A65" s="10"/>
      <c r="B65" s="10"/>
      <c r="C65" s="20"/>
      <c r="D65" s="20"/>
      <c r="E65" s="20"/>
      <c r="F65" s="20"/>
      <c r="G65" s="10"/>
    </row>
    <row r="66" spans="1:7" s="13" customFormat="1" ht="24" customHeight="1">
      <c r="A66" s="10"/>
      <c r="B66" s="10"/>
      <c r="C66" s="20"/>
      <c r="D66" s="20"/>
      <c r="E66" s="20"/>
      <c r="F66" s="20"/>
      <c r="G66" s="10"/>
    </row>
    <row r="70" spans="1:7" s="13" customFormat="1">
      <c r="A70" s="10"/>
      <c r="B70" s="10"/>
      <c r="C70" s="20"/>
      <c r="D70" s="20"/>
      <c r="E70" s="20"/>
      <c r="F70" s="20"/>
      <c r="G70" s="10"/>
    </row>
    <row r="72" spans="1:7" s="13" customFormat="1">
      <c r="A72" s="10"/>
      <c r="B72" s="10"/>
      <c r="C72" s="20"/>
      <c r="D72" s="20"/>
      <c r="E72" s="20"/>
      <c r="F72" s="20"/>
      <c r="G72" s="10"/>
    </row>
    <row r="77" spans="1:7" s="13" customFormat="1">
      <c r="A77" s="10"/>
      <c r="B77" s="10"/>
      <c r="C77" s="20"/>
      <c r="D77" s="20"/>
      <c r="E77" s="20"/>
      <c r="F77" s="20"/>
      <c r="G77" s="10"/>
    </row>
    <row r="80" spans="1:7" s="13" customFormat="1">
      <c r="A80" s="10"/>
      <c r="B80" s="10"/>
      <c r="C80" s="20"/>
      <c r="D80" s="20"/>
      <c r="E80" s="20"/>
      <c r="F80" s="20"/>
      <c r="G80" s="10"/>
    </row>
    <row r="82" spans="1:7" s="13" customFormat="1">
      <c r="A82" s="10"/>
      <c r="B82" s="10"/>
      <c r="C82" s="20"/>
      <c r="D82" s="20"/>
      <c r="E82" s="20"/>
      <c r="F82" s="20"/>
      <c r="G82" s="10"/>
    </row>
    <row r="84" spans="1:7" s="13" customFormat="1">
      <c r="A84" s="10"/>
      <c r="B84" s="10"/>
      <c r="C84" s="20"/>
      <c r="D84" s="20"/>
      <c r="E84" s="20"/>
      <c r="F84" s="20"/>
      <c r="G84" s="10"/>
    </row>
    <row r="85" spans="1:7" s="13" customFormat="1">
      <c r="A85" s="10"/>
      <c r="B85" s="10"/>
      <c r="C85" s="20"/>
      <c r="D85" s="20"/>
      <c r="E85" s="20"/>
      <c r="F85" s="20"/>
      <c r="G85" s="10"/>
    </row>
    <row r="86" spans="1:7" s="13" customFormat="1">
      <c r="A86" s="10"/>
      <c r="B86" s="10"/>
      <c r="C86" s="20"/>
      <c r="D86" s="20"/>
      <c r="E86" s="20"/>
      <c r="F86" s="20"/>
      <c r="G86" s="10"/>
    </row>
    <row r="87" spans="1:7" s="13" customFormat="1" ht="24" customHeight="1">
      <c r="A87" s="10"/>
      <c r="B87" s="10"/>
      <c r="C87" s="20"/>
      <c r="D87" s="20"/>
      <c r="E87" s="20"/>
      <c r="F87" s="20"/>
      <c r="G87" s="10"/>
    </row>
    <row r="88" spans="1:7" s="13" customFormat="1">
      <c r="A88" s="10"/>
      <c r="B88" s="10"/>
      <c r="C88" s="20"/>
      <c r="D88" s="20"/>
      <c r="E88" s="20"/>
      <c r="F88" s="20"/>
      <c r="G88" s="10"/>
    </row>
    <row r="92" spans="1:7" s="13" customFormat="1">
      <c r="A92" s="10"/>
      <c r="B92" s="10"/>
      <c r="C92" s="20"/>
      <c r="D92" s="20"/>
      <c r="E92" s="20"/>
      <c r="F92" s="20"/>
      <c r="G92" s="10"/>
    </row>
    <row r="94" spans="1:7" s="13" customFormat="1">
      <c r="A94" s="10"/>
      <c r="B94" s="10"/>
      <c r="C94" s="20"/>
      <c r="D94" s="20"/>
      <c r="E94" s="20"/>
      <c r="F94" s="20"/>
      <c r="G94" s="10"/>
    </row>
    <row r="99" spans="1:7" s="13" customFormat="1">
      <c r="A99" s="10"/>
      <c r="B99" s="10"/>
      <c r="C99" s="20"/>
      <c r="D99" s="20"/>
      <c r="E99" s="20"/>
      <c r="F99" s="20"/>
      <c r="G99" s="10"/>
    </row>
    <row r="102" spans="1:7" s="13" customFormat="1">
      <c r="A102" s="10"/>
      <c r="B102" s="10"/>
      <c r="C102" s="20"/>
      <c r="D102" s="20"/>
      <c r="E102" s="20"/>
      <c r="F102" s="20"/>
      <c r="G102" s="10"/>
    </row>
    <row r="104" spans="1:7" s="13" customFormat="1">
      <c r="A104" s="10"/>
      <c r="B104" s="10"/>
      <c r="C104" s="20"/>
      <c r="D104" s="20"/>
      <c r="E104" s="20"/>
      <c r="F104" s="20"/>
      <c r="G104" s="10"/>
    </row>
    <row r="106" spans="1:7" s="13" customFormat="1">
      <c r="A106" s="10"/>
      <c r="B106" s="10"/>
      <c r="C106" s="20"/>
      <c r="D106" s="20"/>
      <c r="E106" s="20"/>
      <c r="F106" s="20"/>
      <c r="G106" s="10"/>
    </row>
    <row r="107" spans="1:7" s="13" customFormat="1">
      <c r="A107" s="10"/>
      <c r="B107" s="10"/>
      <c r="C107" s="20"/>
      <c r="D107" s="20"/>
      <c r="E107" s="20"/>
      <c r="F107" s="20"/>
      <c r="G107" s="10"/>
    </row>
    <row r="108" spans="1:7" s="13" customFormat="1" ht="23.25" customHeight="1">
      <c r="A108" s="10"/>
      <c r="B108" s="10"/>
      <c r="C108" s="20"/>
      <c r="D108" s="20"/>
      <c r="E108" s="20"/>
      <c r="F108" s="20"/>
      <c r="G108" s="10"/>
    </row>
    <row r="109" spans="1:7" s="13" customFormat="1" ht="23.25" customHeight="1">
      <c r="A109" s="10"/>
      <c r="B109" s="10"/>
      <c r="C109" s="20"/>
      <c r="D109" s="20"/>
      <c r="E109" s="20"/>
      <c r="F109" s="20"/>
      <c r="G109" s="10"/>
    </row>
    <row r="110" spans="1:7" s="13" customFormat="1">
      <c r="A110" s="10"/>
      <c r="B110" s="10"/>
      <c r="C110" s="20"/>
      <c r="D110" s="20"/>
      <c r="E110" s="20"/>
      <c r="F110" s="20"/>
      <c r="G110" s="10"/>
    </row>
    <row r="114" spans="1:7" s="13" customFormat="1">
      <c r="A114" s="10"/>
      <c r="B114" s="10"/>
      <c r="C114" s="20"/>
      <c r="D114" s="20"/>
      <c r="E114" s="20"/>
      <c r="F114" s="20"/>
      <c r="G114" s="10"/>
    </row>
    <row r="116" spans="1:7" s="13" customFormat="1">
      <c r="A116" s="10"/>
      <c r="B116" s="10"/>
      <c r="C116" s="20"/>
      <c r="D116" s="20"/>
      <c r="E116" s="20"/>
      <c r="F116" s="20"/>
      <c r="G116" s="10"/>
    </row>
    <row r="121" spans="1:7" s="13" customFormat="1">
      <c r="A121" s="10"/>
      <c r="B121" s="10"/>
      <c r="C121" s="20"/>
      <c r="D121" s="20"/>
      <c r="E121" s="20"/>
      <c r="F121" s="20"/>
      <c r="G121" s="10"/>
    </row>
    <row r="124" spans="1:7" s="13" customFormat="1">
      <c r="A124" s="10"/>
      <c r="B124" s="10"/>
      <c r="C124" s="20"/>
      <c r="D124" s="20"/>
      <c r="E124" s="20"/>
      <c r="F124" s="20"/>
      <c r="G124" s="10"/>
    </row>
    <row r="126" spans="1:7" s="13" customFormat="1">
      <c r="A126" s="10"/>
      <c r="B126" s="10"/>
      <c r="C126" s="20"/>
      <c r="D126" s="20"/>
      <c r="E126" s="20"/>
      <c r="F126" s="20"/>
      <c r="G126" s="10"/>
    </row>
    <row r="128" spans="1:7" s="13" customFormat="1">
      <c r="A128" s="10"/>
      <c r="B128" s="10"/>
      <c r="C128" s="20"/>
      <c r="D128" s="20"/>
      <c r="E128" s="20"/>
      <c r="F128" s="20"/>
      <c r="G128" s="10"/>
    </row>
    <row r="129" spans="1:8" s="13" customFormat="1" ht="24" customHeight="1">
      <c r="A129" s="10"/>
      <c r="B129" s="10"/>
      <c r="C129" s="20"/>
      <c r="D129" s="20"/>
      <c r="E129" s="20"/>
      <c r="F129" s="20"/>
      <c r="G129" s="10"/>
    </row>
    <row r="130" spans="1:8" s="13" customFormat="1">
      <c r="A130" s="10"/>
      <c r="B130" s="10"/>
      <c r="C130" s="20"/>
      <c r="D130" s="20"/>
      <c r="E130" s="20"/>
      <c r="F130" s="20"/>
      <c r="G130" s="10"/>
    </row>
    <row r="131" spans="1:8" s="13" customFormat="1">
      <c r="A131" s="10"/>
      <c r="B131" s="10"/>
      <c r="C131" s="20"/>
      <c r="D131" s="20"/>
      <c r="E131" s="20"/>
      <c r="F131" s="20"/>
      <c r="G131" s="10"/>
    </row>
    <row r="132" spans="1:8" s="13" customFormat="1">
      <c r="A132" s="10"/>
      <c r="B132" s="10"/>
      <c r="C132" s="20"/>
      <c r="D132" s="20"/>
      <c r="E132" s="20"/>
      <c r="F132" s="20"/>
      <c r="G132" s="10"/>
    </row>
    <row r="136" spans="1:8" s="13" customFormat="1">
      <c r="A136" s="10"/>
      <c r="B136" s="10"/>
      <c r="C136" s="20"/>
      <c r="D136" s="20"/>
      <c r="E136" s="20"/>
      <c r="F136" s="20"/>
      <c r="G136" s="10"/>
      <c r="H136" s="10"/>
    </row>
    <row r="138" spans="1:8" s="13" customFormat="1">
      <c r="A138" s="10"/>
      <c r="B138" s="10"/>
      <c r="C138" s="20"/>
      <c r="D138" s="20"/>
      <c r="E138" s="20"/>
      <c r="F138" s="20"/>
      <c r="G138" s="10"/>
      <c r="H138" s="10"/>
    </row>
    <row r="143" spans="1:8" s="13" customFormat="1">
      <c r="A143" s="10"/>
      <c r="B143" s="10"/>
      <c r="C143" s="20"/>
      <c r="D143" s="20"/>
      <c r="E143" s="20"/>
      <c r="F143" s="20"/>
      <c r="G143" s="10"/>
      <c r="H143" s="10"/>
    </row>
    <row r="146" spans="1:9" s="13" customFormat="1">
      <c r="A146" s="10"/>
      <c r="B146" s="10"/>
      <c r="C146" s="20"/>
      <c r="D146" s="20"/>
      <c r="E146" s="20"/>
      <c r="F146" s="20"/>
      <c r="G146" s="10"/>
      <c r="H146" s="10"/>
    </row>
    <row r="148" spans="1:9" s="13" customFormat="1">
      <c r="A148" s="10"/>
      <c r="B148" s="10"/>
      <c r="C148" s="20"/>
      <c r="D148" s="20"/>
      <c r="E148" s="20"/>
      <c r="F148" s="20"/>
      <c r="G148" s="10"/>
      <c r="H148" s="10"/>
    </row>
    <row r="150" spans="1:9" s="13" customFormat="1" ht="24" customHeight="1">
      <c r="A150" s="10"/>
      <c r="B150" s="10"/>
      <c r="C150" s="20"/>
      <c r="D150" s="20"/>
      <c r="E150" s="20"/>
      <c r="F150" s="20"/>
      <c r="G150" s="10"/>
      <c r="H150" s="72"/>
      <c r="I150" s="10"/>
    </row>
    <row r="151" spans="1:9" s="13" customFormat="1">
      <c r="A151" s="10"/>
      <c r="B151" s="10"/>
      <c r="C151" s="20"/>
      <c r="D151" s="20"/>
      <c r="E151" s="20"/>
      <c r="F151" s="20"/>
      <c r="G151" s="10"/>
      <c r="H151" s="72"/>
    </row>
    <row r="152" spans="1:9" s="13" customFormat="1">
      <c r="A152" s="10"/>
      <c r="B152" s="10"/>
      <c r="C152" s="20"/>
      <c r="D152" s="20"/>
      <c r="E152" s="20"/>
      <c r="F152" s="20"/>
      <c r="G152" s="10"/>
      <c r="H152" s="72"/>
    </row>
    <row r="153" spans="1:9" s="13" customFormat="1">
      <c r="A153" s="10"/>
      <c r="B153" s="10"/>
      <c r="C153" s="20"/>
      <c r="D153" s="20"/>
      <c r="E153" s="20"/>
      <c r="F153" s="20"/>
      <c r="G153" s="10"/>
      <c r="H153" s="72"/>
    </row>
    <row r="154" spans="1:9" s="13" customFormat="1">
      <c r="A154" s="10"/>
      <c r="B154" s="10"/>
      <c r="C154" s="20"/>
      <c r="D154" s="20"/>
      <c r="E154" s="20"/>
      <c r="F154" s="20"/>
      <c r="G154" s="10"/>
      <c r="H154" s="72"/>
    </row>
    <row r="155" spans="1:9">
      <c r="H155" s="72"/>
    </row>
    <row r="156" spans="1:9">
      <c r="H156" s="72"/>
    </row>
    <row r="157" spans="1:9">
      <c r="H157" s="72"/>
    </row>
    <row r="158" spans="1:9" s="13" customFormat="1">
      <c r="A158" s="10"/>
      <c r="B158" s="10"/>
      <c r="C158" s="20"/>
      <c r="D158" s="20"/>
      <c r="E158" s="20"/>
      <c r="F158" s="20"/>
      <c r="G158" s="10"/>
      <c r="H158" s="72"/>
      <c r="I158" s="10"/>
    </row>
    <row r="159" spans="1:9">
      <c r="H159" s="72"/>
    </row>
    <row r="160" spans="1:9" s="13" customFormat="1">
      <c r="A160" s="10"/>
      <c r="B160" s="10"/>
      <c r="C160" s="20"/>
      <c r="D160" s="20"/>
      <c r="E160" s="20"/>
      <c r="F160" s="20"/>
      <c r="G160" s="10"/>
      <c r="H160" s="72"/>
      <c r="I160" s="10"/>
    </row>
    <row r="161" spans="1:9">
      <c r="H161" s="72"/>
    </row>
    <row r="162" spans="1:9">
      <c r="H162" s="72"/>
    </row>
    <row r="163" spans="1:9">
      <c r="H163" s="72"/>
    </row>
    <row r="164" spans="1:9">
      <c r="H164" s="72"/>
    </row>
    <row r="165" spans="1:9" s="13" customFormat="1">
      <c r="A165" s="10"/>
      <c r="B165" s="10"/>
      <c r="C165" s="20"/>
      <c r="D165" s="20"/>
      <c r="E165" s="20"/>
      <c r="F165" s="20"/>
      <c r="G165" s="10"/>
      <c r="H165" s="72"/>
      <c r="I165" s="10"/>
    </row>
    <row r="166" spans="1:9">
      <c r="H166" s="72"/>
    </row>
    <row r="168" spans="1:9" s="13" customFormat="1">
      <c r="A168" s="10"/>
      <c r="B168" s="10"/>
      <c r="C168" s="20"/>
      <c r="D168" s="20"/>
      <c r="E168" s="20"/>
      <c r="F168" s="20"/>
      <c r="G168" s="10"/>
      <c r="H168" s="10"/>
    </row>
    <row r="170" spans="1:9" s="13" customFormat="1">
      <c r="A170" s="10"/>
      <c r="B170" s="10"/>
      <c r="C170" s="20"/>
      <c r="D170" s="20"/>
      <c r="E170" s="20"/>
      <c r="F170" s="20"/>
      <c r="G170" s="10"/>
      <c r="H170" s="10"/>
    </row>
    <row r="171" spans="1:9" ht="24" customHeight="1"/>
    <row r="172" spans="1:9" s="13" customFormat="1">
      <c r="A172" s="10"/>
      <c r="B172" s="10"/>
      <c r="C172" s="20"/>
      <c r="D172" s="20"/>
      <c r="E172" s="20"/>
      <c r="F172" s="20"/>
      <c r="G172" s="10"/>
      <c r="H172" s="10"/>
    </row>
    <row r="173" spans="1:9" s="13" customFormat="1">
      <c r="A173" s="10"/>
      <c r="B173" s="10"/>
      <c r="C173" s="20"/>
      <c r="D173" s="20"/>
      <c r="E173" s="20"/>
      <c r="F173" s="20"/>
      <c r="G173" s="10"/>
      <c r="H173" s="10"/>
    </row>
    <row r="174" spans="1:9" s="13" customFormat="1">
      <c r="A174" s="10"/>
      <c r="B174" s="10"/>
      <c r="C174" s="20"/>
      <c r="D174" s="20"/>
      <c r="E174" s="20"/>
      <c r="F174" s="20"/>
      <c r="G174" s="10"/>
      <c r="H174" s="10"/>
    </row>
    <row r="175" spans="1:9" s="13" customFormat="1">
      <c r="A175" s="10"/>
      <c r="B175" s="10"/>
      <c r="C175" s="20"/>
      <c r="D175" s="20"/>
      <c r="E175" s="20"/>
      <c r="F175" s="20"/>
      <c r="G175" s="10"/>
      <c r="H175" s="10"/>
    </row>
    <row r="176" spans="1:9" s="13" customFormat="1">
      <c r="A176" s="10"/>
      <c r="B176" s="10"/>
      <c r="C176" s="20"/>
      <c r="D176" s="20"/>
      <c r="E176" s="20"/>
      <c r="F176" s="20"/>
      <c r="G176" s="10"/>
    </row>
    <row r="178" spans="1:7" ht="23.25" customHeight="1"/>
    <row r="180" spans="1:7" s="13" customFormat="1">
      <c r="A180" s="10"/>
      <c r="B180" s="10"/>
      <c r="C180" s="20"/>
      <c r="D180" s="20"/>
      <c r="E180" s="20"/>
      <c r="F180" s="20"/>
      <c r="G180" s="10"/>
    </row>
    <row r="182" spans="1:7" s="13" customFormat="1">
      <c r="A182" s="10"/>
      <c r="B182" s="10"/>
      <c r="C182" s="20"/>
      <c r="D182" s="20"/>
      <c r="E182" s="20"/>
      <c r="F182" s="20"/>
      <c r="G182" s="10"/>
    </row>
    <row r="195" ht="24" customHeight="1"/>
  </sheetData>
  <mergeCells count="9">
    <mergeCell ref="A1:F1"/>
    <mergeCell ref="A2:F2"/>
    <mergeCell ref="A24:B25"/>
    <mergeCell ref="C24:C25"/>
    <mergeCell ref="D24:D25"/>
    <mergeCell ref="A3:F3"/>
    <mergeCell ref="A5:B6"/>
    <mergeCell ref="C5:C6"/>
    <mergeCell ref="D5:D6"/>
  </mergeCells>
  <pageMargins left="0.98425196850393704" right="1.1811023622047245" top="0.98425196850393704" bottom="0.39370078740157483" header="0.70866141732283472" footer="0.11811023622047245"/>
  <pageSetup paperSize="9" orientation="landscape" r:id="rId1"/>
  <headerFooter alignWithMargins="0">
    <oddFooter>&amp;Lรายจ่ายตามงานและงบรายจ่าย (2559)&amp;Rเทศบาลตำบลหนองโพ
อำเภอโพธาราม จังหวัดราชบุรี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1"/>
  <sheetViews>
    <sheetView view="pageBreakPreview" zoomScaleSheetLayoutView="100" workbookViewId="0">
      <selection activeCell="O18" sqref="O18"/>
    </sheetView>
  </sheetViews>
  <sheetFormatPr defaultRowHeight="23.25"/>
  <cols>
    <col min="1" max="3" width="2.140625" style="15" customWidth="1"/>
    <col min="4" max="4" width="40.85546875" style="23" customWidth="1"/>
    <col min="5" max="5" width="10.85546875" style="24" customWidth="1"/>
    <col min="6" max="6" width="10.85546875" style="10" customWidth="1"/>
    <col min="7" max="7" width="10.28515625" style="10" customWidth="1"/>
    <col min="8" max="8" width="10" style="10" customWidth="1"/>
    <col min="9" max="9" width="11.5703125" style="10" customWidth="1"/>
    <col min="10" max="10" width="9.85546875" style="10" customWidth="1"/>
    <col min="11" max="11" width="12.7109375" style="10" customWidth="1"/>
    <col min="12" max="16384" width="9.140625" style="10"/>
  </cols>
  <sheetData>
    <row r="1" spans="1:11">
      <c r="A1" s="593" t="s">
        <v>393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</row>
    <row r="2" spans="1:11" ht="21" customHeight="1">
      <c r="A2" s="697" t="s">
        <v>539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</row>
    <row r="3" spans="1:11" ht="20.25" customHeight="1">
      <c r="A3" s="697" t="s">
        <v>278</v>
      </c>
      <c r="B3" s="697"/>
      <c r="C3" s="697"/>
      <c r="D3" s="697"/>
      <c r="E3" s="697"/>
      <c r="F3" s="697"/>
      <c r="G3" s="697"/>
      <c r="H3" s="697"/>
      <c r="I3" s="697"/>
      <c r="J3" s="697"/>
      <c r="K3" s="697"/>
    </row>
    <row r="4" spans="1:11" ht="21" customHeight="1">
      <c r="A4" s="697" t="s">
        <v>306</v>
      </c>
      <c r="B4" s="697"/>
      <c r="C4" s="697"/>
      <c r="D4" s="697"/>
      <c r="E4" s="697"/>
      <c r="F4" s="697"/>
      <c r="G4" s="697"/>
      <c r="H4" s="697"/>
      <c r="I4" s="697"/>
      <c r="J4" s="697"/>
      <c r="K4" s="697"/>
    </row>
    <row r="5" spans="1:11">
      <c r="A5" s="652" t="s">
        <v>211</v>
      </c>
      <c r="B5" s="653"/>
      <c r="C5" s="653"/>
      <c r="D5" s="654"/>
      <c r="E5" s="695" t="s">
        <v>13</v>
      </c>
      <c r="F5" s="695"/>
      <c r="G5" s="695"/>
      <c r="H5" s="695"/>
      <c r="I5" s="696" t="s">
        <v>107</v>
      </c>
      <c r="J5" s="696"/>
      <c r="K5" s="696"/>
    </row>
    <row r="6" spans="1:11" ht="42">
      <c r="A6" s="655"/>
      <c r="B6" s="656"/>
      <c r="C6" s="656"/>
      <c r="D6" s="657"/>
      <c r="E6" s="495" t="s">
        <v>48</v>
      </c>
      <c r="F6" s="495" t="s">
        <v>294</v>
      </c>
      <c r="G6" s="495" t="s">
        <v>295</v>
      </c>
      <c r="H6" s="251" t="s">
        <v>296</v>
      </c>
      <c r="I6" s="345" t="s">
        <v>414</v>
      </c>
      <c r="J6" s="252" t="s">
        <v>14</v>
      </c>
      <c r="K6" s="345" t="s">
        <v>535</v>
      </c>
    </row>
    <row r="7" spans="1:11">
      <c r="A7" s="253" t="s">
        <v>159</v>
      </c>
      <c r="B7" s="254"/>
      <c r="C7" s="254"/>
      <c r="D7" s="255"/>
      <c r="E7" s="256"/>
      <c r="F7" s="256"/>
      <c r="G7" s="256"/>
      <c r="H7" s="256"/>
      <c r="I7" s="256"/>
      <c r="J7" s="256"/>
      <c r="K7" s="256"/>
    </row>
    <row r="8" spans="1:11">
      <c r="A8" s="257" t="s">
        <v>165</v>
      </c>
      <c r="B8" s="258"/>
      <c r="C8" s="258"/>
      <c r="D8" s="259"/>
      <c r="E8" s="260"/>
      <c r="F8" s="261"/>
      <c r="G8" s="261"/>
      <c r="H8" s="261"/>
      <c r="I8" s="261"/>
      <c r="J8" s="261"/>
      <c r="K8" s="261"/>
    </row>
    <row r="9" spans="1:11">
      <c r="A9" s="60"/>
      <c r="B9" s="262" t="s">
        <v>125</v>
      </c>
      <c r="C9" s="57"/>
      <c r="D9" s="61"/>
      <c r="E9" s="263"/>
      <c r="F9" s="117"/>
      <c r="G9" s="117"/>
      <c r="H9" s="117"/>
      <c r="I9" s="117"/>
      <c r="J9" s="117"/>
      <c r="K9" s="117"/>
    </row>
    <row r="10" spans="1:11">
      <c r="A10" s="60"/>
      <c r="B10" s="71" t="s">
        <v>244</v>
      </c>
      <c r="C10" s="57"/>
      <c r="D10" s="61"/>
      <c r="E10" s="264"/>
      <c r="F10" s="117"/>
      <c r="G10" s="117"/>
      <c r="H10" s="117"/>
      <c r="I10" s="117"/>
      <c r="J10" s="117"/>
      <c r="K10" s="117"/>
    </row>
    <row r="11" spans="1:11">
      <c r="A11" s="60"/>
      <c r="B11" s="57"/>
      <c r="C11" s="57" t="s">
        <v>245</v>
      </c>
      <c r="D11" s="61"/>
      <c r="E11" s="117">
        <v>111480</v>
      </c>
      <c r="F11" s="117">
        <v>124200</v>
      </c>
      <c r="G11" s="117">
        <v>106266</v>
      </c>
      <c r="H11" s="117">
        <v>128520</v>
      </c>
      <c r="I11" s="117">
        <v>350000</v>
      </c>
      <c r="J11" s="323">
        <f t="shared" ref="J11:J72" si="0">(K11-I11)*100/I11</f>
        <v>42.857142857142854</v>
      </c>
      <c r="K11" s="117">
        <v>500000</v>
      </c>
    </row>
    <row r="12" spans="1:11">
      <c r="A12" s="60"/>
      <c r="B12" s="57"/>
      <c r="C12" s="57" t="s">
        <v>246</v>
      </c>
      <c r="D12" s="61"/>
      <c r="E12" s="117" t="s">
        <v>396</v>
      </c>
      <c r="F12" s="117" t="s">
        <v>396</v>
      </c>
      <c r="G12" s="117">
        <v>19260</v>
      </c>
      <c r="H12" s="117">
        <v>16790</v>
      </c>
      <c r="I12" s="117" t="s">
        <v>396</v>
      </c>
      <c r="J12" s="117" t="s">
        <v>396</v>
      </c>
      <c r="K12" s="117" t="s">
        <v>396</v>
      </c>
    </row>
    <row r="13" spans="1:11">
      <c r="A13" s="272"/>
      <c r="B13" s="274"/>
      <c r="C13" s="274" t="s">
        <v>356</v>
      </c>
      <c r="D13" s="275"/>
      <c r="E13" s="117" t="s">
        <v>396</v>
      </c>
      <c r="F13" s="117" t="s">
        <v>396</v>
      </c>
      <c r="G13" s="117" t="s">
        <v>396</v>
      </c>
      <c r="H13" s="117" t="s">
        <v>396</v>
      </c>
      <c r="I13" s="277">
        <v>42000</v>
      </c>
      <c r="J13" s="323">
        <f t="shared" si="0"/>
        <v>0</v>
      </c>
      <c r="K13" s="277">
        <v>42000</v>
      </c>
    </row>
    <row r="14" spans="1:11">
      <c r="A14" s="60"/>
      <c r="B14" s="57"/>
      <c r="C14" s="57" t="s">
        <v>18</v>
      </c>
      <c r="D14" s="61"/>
      <c r="E14" s="117">
        <v>190475</v>
      </c>
      <c r="F14" s="117">
        <v>184437</v>
      </c>
      <c r="G14" s="117">
        <v>178794</v>
      </c>
      <c r="H14" s="117">
        <v>148500</v>
      </c>
      <c r="I14" s="117">
        <v>200000</v>
      </c>
      <c r="J14" s="323">
        <f t="shared" si="0"/>
        <v>15</v>
      </c>
      <c r="K14" s="117">
        <v>230000</v>
      </c>
    </row>
    <row r="15" spans="1:11">
      <c r="A15" s="60"/>
      <c r="B15" s="57"/>
      <c r="C15" s="57" t="s">
        <v>398</v>
      </c>
      <c r="D15" s="503"/>
      <c r="E15" s="117" t="s">
        <v>396</v>
      </c>
      <c r="F15" s="117" t="s">
        <v>396</v>
      </c>
      <c r="G15" s="117">
        <v>7128</v>
      </c>
      <c r="H15" s="117">
        <v>5346</v>
      </c>
      <c r="I15" s="117">
        <v>8000</v>
      </c>
      <c r="J15" s="117" t="s">
        <v>396</v>
      </c>
      <c r="K15" s="117" t="s">
        <v>396</v>
      </c>
    </row>
    <row r="16" spans="1:11">
      <c r="A16" s="60"/>
      <c r="B16" s="57"/>
      <c r="C16" s="57" t="s">
        <v>340</v>
      </c>
      <c r="D16" s="503"/>
      <c r="E16" s="117" t="s">
        <v>396</v>
      </c>
      <c r="F16" s="117" t="s">
        <v>396</v>
      </c>
      <c r="G16" s="117" t="s">
        <v>396</v>
      </c>
      <c r="H16" s="117" t="s">
        <v>396</v>
      </c>
      <c r="I16" s="117" t="s">
        <v>396</v>
      </c>
      <c r="J16" s="117" t="s">
        <v>396</v>
      </c>
      <c r="K16" s="117">
        <v>108000</v>
      </c>
    </row>
    <row r="17" spans="1:11">
      <c r="A17" s="60"/>
      <c r="B17" s="57"/>
      <c r="C17" s="57" t="s">
        <v>579</v>
      </c>
      <c r="D17" s="61"/>
      <c r="E17" s="117" t="s">
        <v>396</v>
      </c>
      <c r="F17" s="117" t="s">
        <v>396</v>
      </c>
      <c r="G17" s="117" t="s">
        <v>396</v>
      </c>
      <c r="H17" s="117" t="s">
        <v>396</v>
      </c>
      <c r="I17" s="117" t="s">
        <v>396</v>
      </c>
      <c r="J17" s="117" t="s">
        <v>396</v>
      </c>
      <c r="K17" s="117">
        <v>12000</v>
      </c>
    </row>
    <row r="18" spans="1:11" s="13" customFormat="1">
      <c r="A18" s="56"/>
      <c r="B18" s="71"/>
      <c r="C18" s="71"/>
      <c r="D18" s="250" t="s">
        <v>249</v>
      </c>
      <c r="E18" s="265">
        <f>SUM(E11:E17)</f>
        <v>301955</v>
      </c>
      <c r="F18" s="265">
        <f>SUM(F11:F17)</f>
        <v>308637</v>
      </c>
      <c r="G18" s="265">
        <f>SUM(G11:G17)</f>
        <v>311448</v>
      </c>
      <c r="H18" s="265">
        <f>SUM(H11:H17)</f>
        <v>299156</v>
      </c>
      <c r="I18" s="265">
        <f>SUM(I11:I17)</f>
        <v>600000</v>
      </c>
      <c r="J18" s="324">
        <f t="shared" si="0"/>
        <v>48.666666666666664</v>
      </c>
      <c r="K18" s="265">
        <f>SUM(K11:K17)</f>
        <v>892000</v>
      </c>
    </row>
    <row r="19" spans="1:11">
      <c r="A19" s="56"/>
      <c r="B19" s="71"/>
      <c r="C19" s="71"/>
      <c r="D19" s="250" t="s">
        <v>235</v>
      </c>
      <c r="E19" s="265">
        <f>+E18</f>
        <v>301955</v>
      </c>
      <c r="F19" s="265">
        <f>+F18</f>
        <v>308637</v>
      </c>
      <c r="G19" s="265">
        <f>+G18</f>
        <v>311448</v>
      </c>
      <c r="H19" s="265">
        <f>+H18</f>
        <v>299156</v>
      </c>
      <c r="I19" s="265">
        <f>+I18</f>
        <v>600000</v>
      </c>
      <c r="J19" s="324">
        <f t="shared" si="0"/>
        <v>48.666666666666664</v>
      </c>
      <c r="K19" s="265">
        <f>+K18</f>
        <v>892000</v>
      </c>
    </row>
    <row r="20" spans="1:11">
      <c r="A20" s="60"/>
      <c r="B20" s="71" t="s">
        <v>334</v>
      </c>
      <c r="C20" s="57"/>
      <c r="D20" s="61"/>
      <c r="E20" s="264"/>
      <c r="F20" s="117"/>
      <c r="G20" s="117"/>
      <c r="H20" s="117"/>
      <c r="I20" s="117"/>
      <c r="J20" s="326"/>
      <c r="K20" s="117"/>
    </row>
    <row r="21" spans="1:11">
      <c r="A21" s="56"/>
      <c r="B21" s="71" t="s">
        <v>274</v>
      </c>
      <c r="C21" s="71"/>
      <c r="D21" s="266"/>
      <c r="E21" s="265"/>
      <c r="F21" s="114"/>
      <c r="G21" s="114"/>
      <c r="H21" s="114"/>
      <c r="I21" s="114"/>
      <c r="J21" s="328"/>
      <c r="K21" s="114"/>
    </row>
    <row r="22" spans="1:11">
      <c r="A22" s="60"/>
      <c r="B22" s="57"/>
      <c r="C22" s="57" t="s">
        <v>250</v>
      </c>
      <c r="D22" s="61"/>
      <c r="E22" s="117" t="s">
        <v>396</v>
      </c>
      <c r="F22" s="117" t="s">
        <v>396</v>
      </c>
      <c r="G22" s="117" t="s">
        <v>396</v>
      </c>
      <c r="H22" s="117" t="s">
        <v>396</v>
      </c>
      <c r="I22" s="117">
        <v>50000</v>
      </c>
      <c r="J22" s="323">
        <f t="shared" si="0"/>
        <v>0</v>
      </c>
      <c r="K22" s="117">
        <v>50000</v>
      </c>
    </row>
    <row r="23" spans="1:11">
      <c r="A23" s="60"/>
      <c r="B23" s="57"/>
      <c r="C23" s="57" t="s">
        <v>20</v>
      </c>
      <c r="D23" s="61"/>
      <c r="E23" s="117" t="s">
        <v>396</v>
      </c>
      <c r="F23" s="117" t="s">
        <v>396</v>
      </c>
      <c r="G23" s="117" t="s">
        <v>396</v>
      </c>
      <c r="H23" s="117" t="s">
        <v>396</v>
      </c>
      <c r="I23" s="117">
        <v>10000</v>
      </c>
      <c r="J23" s="323">
        <f t="shared" si="0"/>
        <v>0</v>
      </c>
      <c r="K23" s="117">
        <v>10000</v>
      </c>
    </row>
    <row r="24" spans="1:11">
      <c r="A24" s="60"/>
      <c r="B24" s="57"/>
      <c r="C24" s="57" t="s">
        <v>253</v>
      </c>
      <c r="D24" s="61"/>
      <c r="E24" s="117">
        <v>300</v>
      </c>
      <c r="F24" s="117">
        <v>1870</v>
      </c>
      <c r="G24" s="117" t="s">
        <v>396</v>
      </c>
      <c r="H24" s="117" t="s">
        <v>396</v>
      </c>
      <c r="I24" s="117">
        <v>10000</v>
      </c>
      <c r="J24" s="323">
        <f t="shared" si="0"/>
        <v>0</v>
      </c>
      <c r="K24" s="117">
        <v>10000</v>
      </c>
    </row>
    <row r="25" spans="1:11">
      <c r="A25" s="60"/>
      <c r="B25" s="57"/>
      <c r="C25" s="57" t="s">
        <v>254</v>
      </c>
      <c r="D25" s="61"/>
      <c r="E25" s="117">
        <v>12843</v>
      </c>
      <c r="F25" s="117" t="s">
        <v>396</v>
      </c>
      <c r="G25" s="117">
        <v>25995</v>
      </c>
      <c r="H25" s="117">
        <v>1080</v>
      </c>
      <c r="I25" s="117" t="s">
        <v>396</v>
      </c>
      <c r="J25" s="117" t="s">
        <v>396</v>
      </c>
      <c r="K25" s="117" t="s">
        <v>396</v>
      </c>
    </row>
    <row r="26" spans="1:11">
      <c r="A26" s="60"/>
      <c r="B26" s="57"/>
      <c r="C26" s="57"/>
      <c r="D26" s="250" t="s">
        <v>255</v>
      </c>
      <c r="E26" s="265">
        <f t="shared" ref="E26:K26" si="1">SUM(E21:E25)</f>
        <v>13143</v>
      </c>
      <c r="F26" s="265">
        <f t="shared" si="1"/>
        <v>1870</v>
      </c>
      <c r="G26" s="265">
        <f t="shared" si="1"/>
        <v>25995</v>
      </c>
      <c r="H26" s="265">
        <f t="shared" si="1"/>
        <v>1080</v>
      </c>
      <c r="I26" s="265">
        <f t="shared" si="1"/>
        <v>70000</v>
      </c>
      <c r="J26" s="324">
        <f t="shared" si="0"/>
        <v>0</v>
      </c>
      <c r="K26" s="265">
        <f t="shared" si="1"/>
        <v>70000</v>
      </c>
    </row>
    <row r="27" spans="1:11" s="13" customFormat="1">
      <c r="A27" s="56"/>
      <c r="B27" s="71" t="s">
        <v>256</v>
      </c>
      <c r="C27" s="71"/>
      <c r="D27" s="266"/>
      <c r="E27" s="265"/>
      <c r="F27" s="114"/>
      <c r="G27" s="114"/>
      <c r="H27" s="114"/>
      <c r="I27" s="114"/>
      <c r="J27" s="328"/>
      <c r="K27" s="114"/>
    </row>
    <row r="28" spans="1:11" s="13" customFormat="1">
      <c r="A28" s="60"/>
      <c r="B28" s="57"/>
      <c r="C28" s="57" t="s">
        <v>257</v>
      </c>
      <c r="D28" s="61"/>
      <c r="E28" s="117">
        <v>63540</v>
      </c>
      <c r="F28" s="117">
        <v>64760</v>
      </c>
      <c r="G28" s="117">
        <v>161153</v>
      </c>
      <c r="H28" s="117">
        <v>353261</v>
      </c>
      <c r="I28" s="117">
        <v>450000</v>
      </c>
      <c r="J28" s="323">
        <f t="shared" si="0"/>
        <v>-17.777777777777779</v>
      </c>
      <c r="K28" s="117">
        <v>370000</v>
      </c>
    </row>
    <row r="29" spans="1:11">
      <c r="A29" s="60"/>
      <c r="B29" s="57"/>
      <c r="C29" s="667" t="s">
        <v>39</v>
      </c>
      <c r="D29" s="668"/>
      <c r="E29" s="117"/>
      <c r="F29" s="117"/>
      <c r="G29" s="117"/>
      <c r="H29" s="117"/>
      <c r="I29" s="117"/>
      <c r="J29" s="326"/>
      <c r="K29" s="117"/>
    </row>
    <row r="30" spans="1:11" s="13" customFormat="1">
      <c r="A30" s="60"/>
      <c r="B30" s="57"/>
      <c r="C30" s="57"/>
      <c r="D30" s="268" t="s">
        <v>341</v>
      </c>
      <c r="E30" s="117" t="s">
        <v>396</v>
      </c>
      <c r="F30" s="117">
        <v>2960</v>
      </c>
      <c r="G30" s="117" t="s">
        <v>396</v>
      </c>
      <c r="H30" s="117" t="s">
        <v>396</v>
      </c>
      <c r="I30" s="117">
        <v>10000</v>
      </c>
      <c r="J30" s="323">
        <f t="shared" si="0"/>
        <v>0</v>
      </c>
      <c r="K30" s="117">
        <v>10000</v>
      </c>
    </row>
    <row r="31" spans="1:11">
      <c r="A31" s="60"/>
      <c r="B31" s="57"/>
      <c r="C31" s="57" t="s">
        <v>258</v>
      </c>
      <c r="D31" s="268"/>
      <c r="E31" s="117">
        <v>105595</v>
      </c>
      <c r="F31" s="354">
        <v>117207.07</v>
      </c>
      <c r="G31" s="117">
        <v>172840</v>
      </c>
      <c r="H31" s="117">
        <v>144413.59</v>
      </c>
      <c r="I31" s="117">
        <v>100000</v>
      </c>
      <c r="J31" s="323">
        <f t="shared" si="0"/>
        <v>0</v>
      </c>
      <c r="K31" s="117">
        <v>100000</v>
      </c>
    </row>
    <row r="32" spans="1:11">
      <c r="A32" s="60"/>
      <c r="B32" s="57"/>
      <c r="C32" s="57"/>
      <c r="D32" s="250" t="s">
        <v>267</v>
      </c>
      <c r="E32" s="359">
        <f t="shared" ref="E32:K32" si="2">SUM(E27:E31)</f>
        <v>169135</v>
      </c>
      <c r="F32" s="265">
        <f t="shared" si="2"/>
        <v>184927.07</v>
      </c>
      <c r="G32" s="359">
        <f t="shared" si="2"/>
        <v>333993</v>
      </c>
      <c r="H32" s="519">
        <f t="shared" si="2"/>
        <v>497674.58999999997</v>
      </c>
      <c r="I32" s="265">
        <f t="shared" si="2"/>
        <v>560000</v>
      </c>
      <c r="J32" s="324">
        <f t="shared" si="0"/>
        <v>-14.285714285714286</v>
      </c>
      <c r="K32" s="265">
        <f t="shared" si="2"/>
        <v>480000</v>
      </c>
    </row>
    <row r="33" spans="1:11">
      <c r="A33" s="56"/>
      <c r="B33" s="71" t="s">
        <v>259</v>
      </c>
      <c r="C33" s="71"/>
      <c r="D33" s="266"/>
      <c r="E33" s="265"/>
      <c r="F33" s="114"/>
      <c r="G33" s="114"/>
      <c r="H33" s="114"/>
      <c r="I33" s="114"/>
      <c r="J33" s="328"/>
      <c r="K33" s="114"/>
    </row>
    <row r="34" spans="1:11">
      <c r="A34" s="60"/>
      <c r="B34" s="57"/>
      <c r="C34" s="57" t="s">
        <v>260</v>
      </c>
      <c r="D34" s="61"/>
      <c r="E34" s="117">
        <v>30563</v>
      </c>
      <c r="F34" s="117" t="s">
        <v>396</v>
      </c>
      <c r="G34" s="117">
        <v>24393</v>
      </c>
      <c r="H34" s="117">
        <v>48954.18</v>
      </c>
      <c r="I34" s="117">
        <v>40000</v>
      </c>
      <c r="J34" s="323">
        <f t="shared" si="0"/>
        <v>-25</v>
      </c>
      <c r="K34" s="117">
        <v>30000</v>
      </c>
    </row>
    <row r="35" spans="1:11">
      <c r="A35" s="60"/>
      <c r="B35" s="57"/>
      <c r="C35" s="57" t="s">
        <v>261</v>
      </c>
      <c r="D35" s="61"/>
      <c r="E35" s="117">
        <v>14315</v>
      </c>
      <c r="F35" s="117" t="s">
        <v>396</v>
      </c>
      <c r="G35" s="117" t="s">
        <v>396</v>
      </c>
      <c r="H35" s="117">
        <v>2582.0700000000002</v>
      </c>
      <c r="I35" s="117">
        <v>20000</v>
      </c>
      <c r="J35" s="323">
        <f t="shared" si="0"/>
        <v>0</v>
      </c>
      <c r="K35" s="117">
        <v>20000</v>
      </c>
    </row>
    <row r="36" spans="1:11">
      <c r="A36" s="60"/>
      <c r="B36" s="57"/>
      <c r="C36" s="57" t="s">
        <v>231</v>
      </c>
      <c r="D36" s="61"/>
      <c r="E36" s="117">
        <v>89974</v>
      </c>
      <c r="F36" s="117" t="s">
        <v>396</v>
      </c>
      <c r="G36" s="325">
        <v>19939.05</v>
      </c>
      <c r="H36" s="325">
        <v>9940</v>
      </c>
      <c r="I36" s="117">
        <v>40000</v>
      </c>
      <c r="J36" s="323">
        <f t="shared" si="0"/>
        <v>0</v>
      </c>
      <c r="K36" s="117">
        <v>40000</v>
      </c>
    </row>
    <row r="37" spans="1:11" s="39" customFormat="1">
      <c r="A37" s="60"/>
      <c r="B37" s="57"/>
      <c r="C37" s="57" t="s">
        <v>263</v>
      </c>
      <c r="D37" s="61"/>
      <c r="E37" s="117">
        <v>12980</v>
      </c>
      <c r="F37" s="117" t="s">
        <v>396</v>
      </c>
      <c r="G37" s="117" t="s">
        <v>396</v>
      </c>
      <c r="H37" s="117" t="s">
        <v>396</v>
      </c>
      <c r="I37" s="117">
        <v>30000</v>
      </c>
      <c r="J37" s="323">
        <f t="shared" si="0"/>
        <v>-66.666666666666671</v>
      </c>
      <c r="K37" s="117">
        <v>10000</v>
      </c>
    </row>
    <row r="38" spans="1:11" s="39" customFormat="1">
      <c r="A38" s="60"/>
      <c r="B38" s="57"/>
      <c r="C38" s="57" t="s">
        <v>264</v>
      </c>
      <c r="D38" s="61"/>
      <c r="E38" s="356">
        <v>29168</v>
      </c>
      <c r="F38" s="117" t="s">
        <v>396</v>
      </c>
      <c r="G38" s="356">
        <v>6949</v>
      </c>
      <c r="H38" s="356">
        <v>8057.12</v>
      </c>
      <c r="I38" s="117">
        <v>10000</v>
      </c>
      <c r="J38" s="323">
        <f t="shared" si="0"/>
        <v>0</v>
      </c>
      <c r="K38" s="117">
        <v>10000</v>
      </c>
    </row>
    <row r="39" spans="1:11" s="13" customFormat="1">
      <c r="A39" s="60"/>
      <c r="B39" s="57"/>
      <c r="C39" s="57" t="s">
        <v>266</v>
      </c>
      <c r="D39" s="61"/>
      <c r="E39" s="356">
        <v>2507</v>
      </c>
      <c r="F39" s="117" t="s">
        <v>396</v>
      </c>
      <c r="G39" s="356">
        <v>900</v>
      </c>
      <c r="H39" s="356">
        <v>2960</v>
      </c>
      <c r="I39" s="117">
        <v>20000</v>
      </c>
      <c r="J39" s="323">
        <f t="shared" si="0"/>
        <v>50</v>
      </c>
      <c r="K39" s="117">
        <v>30000</v>
      </c>
    </row>
    <row r="40" spans="1:11">
      <c r="A40" s="60"/>
      <c r="B40" s="57"/>
      <c r="C40" s="57" t="s">
        <v>347</v>
      </c>
      <c r="D40" s="61"/>
      <c r="E40" s="117" t="s">
        <v>396</v>
      </c>
      <c r="F40" s="117" t="s">
        <v>396</v>
      </c>
      <c r="G40" s="356">
        <v>24300</v>
      </c>
      <c r="H40" s="356">
        <v>63167</v>
      </c>
      <c r="I40" s="117">
        <v>45000</v>
      </c>
      <c r="J40" s="323">
        <f t="shared" si="0"/>
        <v>11.111111111111111</v>
      </c>
      <c r="K40" s="117">
        <v>50000</v>
      </c>
    </row>
    <row r="41" spans="1:11">
      <c r="A41" s="60"/>
      <c r="B41" s="57"/>
      <c r="C41" s="57"/>
      <c r="D41" s="250" t="s">
        <v>268</v>
      </c>
      <c r="E41" s="265">
        <f t="shared" ref="E41:K41" si="3">SUM(E33:E40)</f>
        <v>179507</v>
      </c>
      <c r="F41" s="265">
        <v>84123</v>
      </c>
      <c r="G41" s="353">
        <f t="shared" si="3"/>
        <v>76481.05</v>
      </c>
      <c r="H41" s="359">
        <f t="shared" si="3"/>
        <v>135660.37</v>
      </c>
      <c r="I41" s="265">
        <f t="shared" si="3"/>
        <v>205000</v>
      </c>
      <c r="J41" s="324">
        <f t="shared" si="0"/>
        <v>-7.3170731707317076</v>
      </c>
      <c r="K41" s="265">
        <f t="shared" si="3"/>
        <v>190000</v>
      </c>
    </row>
    <row r="42" spans="1:11" ht="21.75" customHeight="1">
      <c r="A42" s="56"/>
      <c r="B42" s="71" t="s">
        <v>276</v>
      </c>
      <c r="C42" s="71"/>
      <c r="D42" s="266"/>
      <c r="E42" s="265"/>
      <c r="F42" s="114"/>
      <c r="G42" s="114"/>
      <c r="H42" s="114"/>
      <c r="I42" s="114" t="s">
        <v>100</v>
      </c>
      <c r="J42" s="328"/>
      <c r="K42" s="114"/>
    </row>
    <row r="43" spans="1:11">
      <c r="A43" s="60"/>
      <c r="B43" s="57"/>
      <c r="C43" s="57" t="s">
        <v>269</v>
      </c>
      <c r="D43" s="61"/>
      <c r="E43" s="355">
        <v>1020025.59</v>
      </c>
      <c r="F43" s="355">
        <v>1076422.29</v>
      </c>
      <c r="G43" s="355">
        <v>1491692.65</v>
      </c>
      <c r="H43" s="355">
        <v>1178182.8899999999</v>
      </c>
      <c r="I43" s="117">
        <v>1500000</v>
      </c>
      <c r="J43" s="323">
        <f t="shared" si="0"/>
        <v>0</v>
      </c>
      <c r="K43" s="117">
        <v>1500000</v>
      </c>
    </row>
    <row r="44" spans="1:11">
      <c r="A44" s="60"/>
      <c r="B44" s="57"/>
      <c r="C44" s="57" t="s">
        <v>349</v>
      </c>
      <c r="D44" s="61"/>
      <c r="E44" s="117" t="s">
        <v>396</v>
      </c>
      <c r="F44" s="117" t="s">
        <v>396</v>
      </c>
      <c r="G44" s="117" t="s">
        <v>396</v>
      </c>
      <c r="H44" s="117" t="s">
        <v>396</v>
      </c>
      <c r="I44" s="117">
        <v>2000</v>
      </c>
      <c r="J44" s="323">
        <f t="shared" si="0"/>
        <v>0</v>
      </c>
      <c r="K44" s="117">
        <v>2000</v>
      </c>
    </row>
    <row r="45" spans="1:11">
      <c r="A45" s="60"/>
      <c r="B45" s="57"/>
      <c r="C45" s="57"/>
      <c r="D45" s="250" t="s">
        <v>271</v>
      </c>
      <c r="E45" s="360">
        <f t="shared" ref="E45:G45" si="4">SUM(E42:E44)</f>
        <v>1020025.59</v>
      </c>
      <c r="F45" s="360">
        <f t="shared" si="4"/>
        <v>1076422.29</v>
      </c>
      <c r="G45" s="360">
        <f t="shared" si="4"/>
        <v>1491692.65</v>
      </c>
      <c r="H45" s="520">
        <f t="shared" ref="H45:K45" si="5">SUM(H42:H44)</f>
        <v>1178182.8899999999</v>
      </c>
      <c r="I45" s="265">
        <f t="shared" si="5"/>
        <v>1502000</v>
      </c>
      <c r="J45" s="324">
        <f t="shared" si="0"/>
        <v>0</v>
      </c>
      <c r="K45" s="265">
        <f t="shared" si="5"/>
        <v>1502000</v>
      </c>
    </row>
    <row r="46" spans="1:11">
      <c r="A46" s="56"/>
      <c r="B46" s="71"/>
      <c r="C46" s="71"/>
      <c r="D46" s="250" t="s">
        <v>358</v>
      </c>
      <c r="E46" s="361">
        <f t="shared" ref="E46:G46" si="6">+E26+E32+E41+E45</f>
        <v>1381810.5899999999</v>
      </c>
      <c r="F46" s="360">
        <f t="shared" si="6"/>
        <v>1347342.36</v>
      </c>
      <c r="G46" s="360">
        <f t="shared" si="6"/>
        <v>1928161.7</v>
      </c>
      <c r="H46" s="360">
        <f t="shared" ref="H46:K46" si="7">+H26+H32+H41+H45</f>
        <v>1812597.8499999999</v>
      </c>
      <c r="I46" s="265">
        <f t="shared" si="7"/>
        <v>2337000</v>
      </c>
      <c r="J46" s="324">
        <f t="shared" si="0"/>
        <v>-4.0650406504065044</v>
      </c>
      <c r="K46" s="265">
        <f t="shared" si="7"/>
        <v>2242000</v>
      </c>
    </row>
    <row r="47" spans="1:11">
      <c r="A47" s="60"/>
      <c r="B47" s="71" t="s">
        <v>126</v>
      </c>
      <c r="C47" s="57"/>
      <c r="D47" s="61"/>
      <c r="E47" s="264"/>
      <c r="F47" s="117"/>
      <c r="G47" s="117"/>
      <c r="H47" s="117"/>
      <c r="I47" s="117"/>
      <c r="J47" s="326"/>
      <c r="K47" s="117"/>
    </row>
    <row r="48" spans="1:11">
      <c r="A48" s="60"/>
      <c r="B48" s="71" t="s">
        <v>232</v>
      </c>
      <c r="C48" s="57"/>
      <c r="D48" s="61"/>
      <c r="E48" s="264"/>
      <c r="F48" s="117"/>
      <c r="G48" s="117"/>
      <c r="H48" s="117"/>
      <c r="I48" s="117"/>
      <c r="J48" s="326"/>
      <c r="K48" s="117"/>
    </row>
    <row r="49" spans="1:11">
      <c r="A49" s="60"/>
      <c r="B49" s="71"/>
      <c r="C49" s="57" t="s">
        <v>110</v>
      </c>
      <c r="D49" s="61"/>
      <c r="E49" s="117">
        <v>2950</v>
      </c>
      <c r="F49" s="117" t="s">
        <v>396</v>
      </c>
      <c r="G49" s="117" t="s">
        <v>396</v>
      </c>
      <c r="H49" s="117" t="s">
        <v>396</v>
      </c>
      <c r="I49" s="117">
        <v>22000</v>
      </c>
      <c r="J49" s="323">
        <f t="shared" si="0"/>
        <v>20</v>
      </c>
      <c r="K49" s="117">
        <v>26400</v>
      </c>
    </row>
    <row r="50" spans="1:11">
      <c r="A50" s="60"/>
      <c r="B50" s="71"/>
      <c r="C50" s="57" t="s">
        <v>421</v>
      </c>
      <c r="D50" s="349"/>
      <c r="E50" s="117" t="s">
        <v>396</v>
      </c>
      <c r="F50" s="117" t="s">
        <v>396</v>
      </c>
      <c r="G50" s="117" t="s">
        <v>396</v>
      </c>
      <c r="H50" s="117" t="s">
        <v>396</v>
      </c>
      <c r="I50" s="117">
        <v>38000</v>
      </c>
      <c r="J50" s="117" t="s">
        <v>396</v>
      </c>
      <c r="K50" s="117" t="s">
        <v>396</v>
      </c>
    </row>
    <row r="51" spans="1:11">
      <c r="A51" s="60"/>
      <c r="B51" s="71"/>
      <c r="C51" s="57" t="s">
        <v>423</v>
      </c>
      <c r="D51" s="352"/>
      <c r="E51" s="117" t="s">
        <v>396</v>
      </c>
      <c r="F51" s="117" t="s">
        <v>396</v>
      </c>
      <c r="G51" s="117" t="s">
        <v>396</v>
      </c>
      <c r="H51" s="117" t="s">
        <v>396</v>
      </c>
      <c r="I51" s="117">
        <v>165000</v>
      </c>
      <c r="J51" s="117" t="s">
        <v>396</v>
      </c>
      <c r="K51" s="117" t="s">
        <v>396</v>
      </c>
    </row>
    <row r="52" spans="1:11">
      <c r="A52" s="60"/>
      <c r="B52" s="269"/>
      <c r="C52" s="57" t="s">
        <v>79</v>
      </c>
      <c r="D52" s="61"/>
      <c r="E52" s="117" t="s">
        <v>396</v>
      </c>
      <c r="F52" s="117" t="s">
        <v>396</v>
      </c>
      <c r="G52" s="117" t="s">
        <v>396</v>
      </c>
      <c r="H52" s="117" t="s">
        <v>396</v>
      </c>
      <c r="I52" s="117">
        <v>30000</v>
      </c>
      <c r="J52" s="323">
        <f t="shared" si="0"/>
        <v>66.666666666666671</v>
      </c>
      <c r="K52" s="117">
        <v>50000</v>
      </c>
    </row>
    <row r="53" spans="1:11">
      <c r="A53" s="60"/>
      <c r="B53" s="57"/>
      <c r="C53" s="57"/>
      <c r="D53" s="250" t="s">
        <v>233</v>
      </c>
      <c r="E53" s="265">
        <f>SUM(E47:E52)</f>
        <v>2950</v>
      </c>
      <c r="F53" s="265">
        <f>SUM(F47:F52)</f>
        <v>0</v>
      </c>
      <c r="G53" s="265">
        <f>SUM(G47:G52)</f>
        <v>0</v>
      </c>
      <c r="H53" s="265">
        <f>SUM(H47:H52)</f>
        <v>0</v>
      </c>
      <c r="I53" s="265">
        <f>SUM(I47:I52)</f>
        <v>255000</v>
      </c>
      <c r="J53" s="324">
        <f t="shared" si="0"/>
        <v>-70.039215686274517</v>
      </c>
      <c r="K53" s="265">
        <f>SUM(K47:K52)</f>
        <v>76400</v>
      </c>
    </row>
    <row r="54" spans="1:11">
      <c r="A54" s="56"/>
      <c r="B54" s="71" t="s">
        <v>176</v>
      </c>
      <c r="C54" s="71"/>
      <c r="D54" s="250"/>
      <c r="E54" s="265"/>
      <c r="F54" s="114"/>
      <c r="G54" s="114"/>
      <c r="H54" s="114"/>
      <c r="I54" s="114"/>
      <c r="J54" s="328"/>
      <c r="K54" s="114"/>
    </row>
    <row r="55" spans="1:11" s="13" customFormat="1">
      <c r="A55" s="272"/>
      <c r="B55" s="274"/>
      <c r="C55" s="274" t="s">
        <v>33</v>
      </c>
      <c r="D55" s="351"/>
      <c r="E55" s="117"/>
      <c r="F55" s="117"/>
      <c r="G55" s="117"/>
      <c r="H55" s="117"/>
      <c r="I55" s="277"/>
      <c r="J55" s="117"/>
      <c r="K55" s="277"/>
    </row>
    <row r="56" spans="1:11">
      <c r="A56" s="272"/>
      <c r="B56" s="274"/>
      <c r="C56" s="274"/>
      <c r="D56" s="502" t="s">
        <v>422</v>
      </c>
      <c r="E56" s="117" t="s">
        <v>396</v>
      </c>
      <c r="F56" s="117" t="s">
        <v>396</v>
      </c>
      <c r="G56" s="117" t="s">
        <v>396</v>
      </c>
      <c r="H56" s="117" t="s">
        <v>396</v>
      </c>
      <c r="I56" s="277">
        <v>114000</v>
      </c>
      <c r="J56" s="117" t="s">
        <v>396</v>
      </c>
      <c r="K56" s="117" t="s">
        <v>396</v>
      </c>
    </row>
    <row r="57" spans="1:11">
      <c r="A57" s="272"/>
      <c r="B57" s="274"/>
      <c r="C57" s="274"/>
      <c r="D57" s="350" t="s">
        <v>588</v>
      </c>
      <c r="E57" s="117" t="s">
        <v>396</v>
      </c>
      <c r="F57" s="117" t="s">
        <v>396</v>
      </c>
      <c r="G57" s="117" t="s">
        <v>396</v>
      </c>
      <c r="H57" s="117" t="s">
        <v>396</v>
      </c>
      <c r="I57" s="117" t="s">
        <v>396</v>
      </c>
      <c r="J57" s="117" t="s">
        <v>396</v>
      </c>
      <c r="K57" s="277">
        <v>391300</v>
      </c>
    </row>
    <row r="58" spans="1:11">
      <c r="A58" s="60"/>
      <c r="B58" s="57"/>
      <c r="C58" s="57" t="s">
        <v>32</v>
      </c>
      <c r="D58" s="270"/>
      <c r="E58" s="117" t="s">
        <v>396</v>
      </c>
      <c r="F58" s="117" t="s">
        <v>396</v>
      </c>
      <c r="G58" s="117" t="s">
        <v>396</v>
      </c>
      <c r="H58" s="117" t="s">
        <v>396</v>
      </c>
      <c r="I58" s="117">
        <v>36000</v>
      </c>
      <c r="J58" s="117" t="s">
        <v>396</v>
      </c>
      <c r="K58" s="117" t="s">
        <v>396</v>
      </c>
    </row>
    <row r="59" spans="1:11">
      <c r="A59" s="56"/>
      <c r="B59" s="71"/>
      <c r="C59" s="71"/>
      <c r="D59" s="250" t="s">
        <v>21</v>
      </c>
      <c r="E59" s="265">
        <f>SUM(E54:E58)</f>
        <v>0</v>
      </c>
      <c r="F59" s="265">
        <f>SUM(F54:F58)</f>
        <v>0</v>
      </c>
      <c r="G59" s="265">
        <f>SUM(G54:G58)</f>
        <v>0</v>
      </c>
      <c r="H59" s="265">
        <f>SUM(H54:H58)</f>
        <v>0</v>
      </c>
      <c r="I59" s="265">
        <f>SUM(I54:I58)</f>
        <v>150000</v>
      </c>
      <c r="J59" s="323">
        <f t="shared" si="0"/>
        <v>160.86666666666667</v>
      </c>
      <c r="K59" s="265">
        <f>SUM(K54:K58)</f>
        <v>391300</v>
      </c>
    </row>
    <row r="60" spans="1:11">
      <c r="A60" s="60"/>
      <c r="B60" s="57"/>
      <c r="C60" s="57"/>
      <c r="D60" s="250" t="s">
        <v>234</v>
      </c>
      <c r="E60" s="265">
        <f>+E53+E59</f>
        <v>2950</v>
      </c>
      <c r="F60" s="265">
        <f>+F53+F59</f>
        <v>0</v>
      </c>
      <c r="G60" s="265">
        <f>+G53+G59</f>
        <v>0</v>
      </c>
      <c r="H60" s="265">
        <f>+H53+H59</f>
        <v>0</v>
      </c>
      <c r="I60" s="265">
        <f>+I53+I59</f>
        <v>405000</v>
      </c>
      <c r="J60" s="323">
        <f t="shared" si="0"/>
        <v>15.481481481481481</v>
      </c>
      <c r="K60" s="265">
        <f>+K53+K59</f>
        <v>467700</v>
      </c>
    </row>
    <row r="61" spans="1:11">
      <c r="A61" s="60"/>
      <c r="B61" s="57"/>
      <c r="C61" s="57"/>
      <c r="D61" s="250" t="s">
        <v>394</v>
      </c>
      <c r="E61" s="360">
        <f t="shared" ref="E61:I62" si="8">+E19+E46+E60</f>
        <v>1686715.5899999999</v>
      </c>
      <c r="F61" s="360">
        <f t="shared" si="8"/>
        <v>1655979.36</v>
      </c>
      <c r="G61" s="360">
        <f t="shared" si="8"/>
        <v>2239609.7000000002</v>
      </c>
      <c r="H61" s="360">
        <f t="shared" si="8"/>
        <v>2111753.8499999996</v>
      </c>
      <c r="I61" s="265">
        <f t="shared" si="8"/>
        <v>3342000</v>
      </c>
      <c r="J61" s="324">
        <f t="shared" si="0"/>
        <v>7.7707959305804906</v>
      </c>
      <c r="K61" s="265">
        <f>+K19+K46+K60</f>
        <v>3601700</v>
      </c>
    </row>
    <row r="62" spans="1:11">
      <c r="A62" s="60"/>
      <c r="B62" s="57"/>
      <c r="C62" s="57"/>
      <c r="D62" s="250" t="s">
        <v>395</v>
      </c>
      <c r="E62" s="360">
        <f t="shared" si="8"/>
        <v>1686715.5899999999</v>
      </c>
      <c r="F62" s="360">
        <f t="shared" si="8"/>
        <v>1655979.36</v>
      </c>
      <c r="G62" s="360">
        <f t="shared" si="8"/>
        <v>2239609.7000000002</v>
      </c>
      <c r="H62" s="360">
        <f t="shared" si="8"/>
        <v>2111753.8499999996</v>
      </c>
      <c r="I62" s="265">
        <f t="shared" si="8"/>
        <v>3342000</v>
      </c>
      <c r="J62" s="324">
        <f t="shared" si="0"/>
        <v>7.7707959305804906</v>
      </c>
      <c r="K62" s="265">
        <f>+K20+K47+K61</f>
        <v>3601700</v>
      </c>
    </row>
    <row r="63" spans="1:11">
      <c r="A63" s="253" t="s">
        <v>205</v>
      </c>
      <c r="B63" s="254"/>
      <c r="C63" s="254"/>
      <c r="D63" s="255"/>
      <c r="E63" s="256"/>
      <c r="F63" s="287"/>
      <c r="G63" s="287"/>
      <c r="H63" s="287"/>
      <c r="I63" s="287"/>
      <c r="J63" s="329"/>
      <c r="K63" s="287"/>
    </row>
    <row r="64" spans="1:11">
      <c r="A64" s="257" t="s">
        <v>206</v>
      </c>
      <c r="B64" s="258"/>
      <c r="C64" s="258"/>
      <c r="D64" s="259"/>
      <c r="E64" s="260"/>
      <c r="F64" s="261"/>
      <c r="G64" s="261"/>
      <c r="H64" s="261"/>
      <c r="I64" s="261"/>
      <c r="J64" s="330"/>
      <c r="K64" s="261"/>
    </row>
    <row r="65" spans="1:11">
      <c r="A65" s="272"/>
      <c r="B65" s="274" t="s">
        <v>26</v>
      </c>
      <c r="C65" s="274"/>
      <c r="D65" s="275"/>
      <c r="E65" s="276"/>
      <c r="F65" s="277"/>
      <c r="G65" s="277"/>
      <c r="H65" s="277"/>
      <c r="I65" s="277"/>
      <c r="J65" s="327"/>
      <c r="K65" s="277"/>
    </row>
    <row r="66" spans="1:11">
      <c r="A66" s="272"/>
      <c r="B66" s="274"/>
      <c r="C66" s="315" t="s">
        <v>207</v>
      </c>
      <c r="D66" s="275"/>
      <c r="E66" s="277">
        <v>9864</v>
      </c>
      <c r="F66" s="277">
        <v>53076</v>
      </c>
      <c r="G66" s="117" t="s">
        <v>396</v>
      </c>
      <c r="H66" s="117" t="s">
        <v>396</v>
      </c>
      <c r="I66" s="277">
        <v>100000</v>
      </c>
      <c r="J66" s="323">
        <f t="shared" si="0"/>
        <v>-13.7</v>
      </c>
      <c r="K66" s="277">
        <v>86300</v>
      </c>
    </row>
    <row r="67" spans="1:11" s="13" customFormat="1">
      <c r="A67" s="272"/>
      <c r="B67" s="274"/>
      <c r="C67" s="315" t="s">
        <v>424</v>
      </c>
      <c r="D67" s="275"/>
      <c r="E67" s="356">
        <v>15792</v>
      </c>
      <c r="F67" s="117" t="s">
        <v>396</v>
      </c>
      <c r="G67" s="356">
        <v>48659</v>
      </c>
      <c r="H67" s="117" t="s">
        <v>396</v>
      </c>
      <c r="I67" s="117" t="s">
        <v>396</v>
      </c>
      <c r="J67" s="117" t="s">
        <v>396</v>
      </c>
      <c r="K67" s="117">
        <v>6000</v>
      </c>
    </row>
    <row r="68" spans="1:11">
      <c r="A68" s="298"/>
      <c r="B68" s="299" t="s">
        <v>220</v>
      </c>
      <c r="C68" s="316"/>
      <c r="D68" s="317"/>
      <c r="E68" s="319"/>
      <c r="F68" s="319"/>
      <c r="G68" s="319"/>
      <c r="H68" s="319"/>
      <c r="I68" s="319"/>
      <c r="J68" s="331"/>
      <c r="K68" s="319"/>
    </row>
    <row r="69" spans="1:11">
      <c r="A69" s="279"/>
      <c r="B69" s="273" t="s">
        <v>100</v>
      </c>
      <c r="C69" s="669" t="s">
        <v>115</v>
      </c>
      <c r="D69" s="670"/>
      <c r="E69" s="117" t="s">
        <v>396</v>
      </c>
      <c r="F69" s="117" t="s">
        <v>396</v>
      </c>
      <c r="G69" s="117" t="s">
        <v>396</v>
      </c>
      <c r="H69" s="117" t="s">
        <v>396</v>
      </c>
      <c r="I69" s="277">
        <v>58000</v>
      </c>
      <c r="J69" s="323">
        <f t="shared" si="0"/>
        <v>-3.4482758620689653</v>
      </c>
      <c r="K69" s="277">
        <v>56000</v>
      </c>
    </row>
    <row r="70" spans="1:11">
      <c r="A70" s="279"/>
      <c r="B70" s="273"/>
      <c r="C70" s="320"/>
      <c r="D70" s="280" t="s">
        <v>221</v>
      </c>
      <c r="E70" s="281" t="str">
        <f t="shared" ref="E70:G70" si="9">+E69</f>
        <v xml:space="preserve">       -</v>
      </c>
      <c r="F70" s="281" t="str">
        <f t="shared" si="9"/>
        <v xml:space="preserve">       -</v>
      </c>
      <c r="G70" s="281" t="str">
        <f t="shared" si="9"/>
        <v xml:space="preserve">       -</v>
      </c>
      <c r="H70" s="281" t="str">
        <f t="shared" ref="H70:K70" si="10">+H69</f>
        <v xml:space="preserve">       -</v>
      </c>
      <c r="I70" s="281">
        <f t="shared" si="10"/>
        <v>58000</v>
      </c>
      <c r="J70" s="324">
        <f t="shared" si="0"/>
        <v>-3.4482758620689653</v>
      </c>
      <c r="K70" s="281">
        <f t="shared" si="10"/>
        <v>56000</v>
      </c>
    </row>
    <row r="71" spans="1:11">
      <c r="A71" s="664" t="s">
        <v>208</v>
      </c>
      <c r="B71" s="679"/>
      <c r="C71" s="679"/>
      <c r="D71" s="680"/>
      <c r="E71" s="281">
        <f>SUM(E65:E68)</f>
        <v>25656</v>
      </c>
      <c r="F71" s="281">
        <f>SUM(F65:F69)</f>
        <v>53076</v>
      </c>
      <c r="G71" s="357">
        <f>SUM(G67:G68)</f>
        <v>48659</v>
      </c>
      <c r="H71" s="281">
        <f>SUM(H65:H69)</f>
        <v>0</v>
      </c>
      <c r="I71" s="281">
        <f>SUM(I65:I69)</f>
        <v>158000</v>
      </c>
      <c r="J71" s="324">
        <f t="shared" si="0"/>
        <v>-6.1392405063291138</v>
      </c>
      <c r="K71" s="281">
        <f>SUM(K65:K69)</f>
        <v>148300</v>
      </c>
    </row>
    <row r="72" spans="1:11" s="13" customFormat="1">
      <c r="A72" s="664" t="s">
        <v>209</v>
      </c>
      <c r="B72" s="679"/>
      <c r="C72" s="679"/>
      <c r="D72" s="680"/>
      <c r="E72" s="358">
        <f>+E62+E71</f>
        <v>1712371.5899999999</v>
      </c>
      <c r="F72" s="358">
        <f>+F62+F71</f>
        <v>1709055.36</v>
      </c>
      <c r="G72" s="358">
        <f>+G62+G71</f>
        <v>2288268.7000000002</v>
      </c>
      <c r="H72" s="358">
        <f>+H62+H71</f>
        <v>2111753.8499999996</v>
      </c>
      <c r="I72" s="281">
        <f>+I62+I71</f>
        <v>3500000</v>
      </c>
      <c r="J72" s="324">
        <f t="shared" si="0"/>
        <v>7.1428571428571432</v>
      </c>
      <c r="K72" s="281">
        <f>+K62+K71</f>
        <v>3750000</v>
      </c>
    </row>
    <row r="77" spans="1:11" s="39" customFormat="1">
      <c r="A77" s="15"/>
      <c r="B77" s="15"/>
      <c r="C77" s="15"/>
      <c r="D77" s="23"/>
      <c r="E77" s="24"/>
      <c r="F77" s="10"/>
      <c r="G77" s="10"/>
      <c r="H77" s="10"/>
      <c r="I77" s="10"/>
      <c r="J77" s="10"/>
      <c r="K77" s="10"/>
    </row>
    <row r="78" spans="1:11" s="39" customFormat="1">
      <c r="A78" s="15"/>
      <c r="B78" s="15"/>
      <c r="C78" s="15"/>
      <c r="D78" s="23"/>
      <c r="E78" s="24"/>
      <c r="F78" s="10"/>
      <c r="G78" s="10"/>
      <c r="H78" s="10"/>
      <c r="I78" s="10"/>
      <c r="J78" s="10"/>
      <c r="K78" s="10"/>
    </row>
    <row r="79" spans="1:11" s="39" customFormat="1">
      <c r="A79" s="15"/>
      <c r="B79" s="15"/>
      <c r="C79" s="15"/>
      <c r="D79" s="23"/>
      <c r="E79" s="24"/>
      <c r="F79" s="10"/>
      <c r="G79" s="10"/>
      <c r="H79" s="10"/>
      <c r="I79" s="10"/>
      <c r="J79" s="10"/>
      <c r="K79" s="10"/>
    </row>
    <row r="80" spans="1:11" s="39" customFormat="1">
      <c r="A80" s="15"/>
      <c r="B80" s="15"/>
      <c r="C80" s="15"/>
      <c r="D80" s="23"/>
      <c r="E80" s="24"/>
      <c r="F80" s="10"/>
      <c r="G80" s="10"/>
      <c r="H80" s="10"/>
      <c r="I80" s="10"/>
      <c r="J80" s="10"/>
      <c r="K80" s="10"/>
    </row>
    <row r="81" spans="1:11" s="13" customFormat="1">
      <c r="A81" s="15"/>
      <c r="B81" s="15"/>
      <c r="C81" s="15"/>
      <c r="D81" s="23"/>
      <c r="E81" s="24"/>
      <c r="F81" s="10"/>
      <c r="G81" s="10"/>
      <c r="H81" s="10"/>
      <c r="I81" s="10"/>
      <c r="J81" s="10"/>
      <c r="K81" s="10"/>
    </row>
    <row r="83" spans="1:11" ht="69.75" customHeight="1"/>
    <row r="84" spans="1:11" s="13" customFormat="1">
      <c r="A84" s="15"/>
      <c r="B84" s="15"/>
      <c r="C84" s="15"/>
      <c r="D84" s="23"/>
      <c r="E84" s="24"/>
      <c r="F84" s="10"/>
      <c r="G84" s="10"/>
      <c r="H84" s="10"/>
      <c r="I84" s="10"/>
      <c r="J84" s="10"/>
      <c r="K84" s="10"/>
    </row>
    <row r="86" spans="1:11" s="13" customFormat="1">
      <c r="A86" s="15"/>
      <c r="B86" s="15"/>
      <c r="C86" s="15"/>
      <c r="D86" s="23"/>
      <c r="E86" s="24"/>
      <c r="F86" s="10"/>
      <c r="G86" s="10"/>
      <c r="H86" s="10"/>
      <c r="I86" s="10"/>
      <c r="J86" s="10"/>
      <c r="K86" s="10"/>
    </row>
    <row r="87" spans="1:11" s="13" customFormat="1">
      <c r="A87" s="15"/>
      <c r="B87" s="15"/>
      <c r="C87" s="15"/>
      <c r="D87" s="23"/>
      <c r="E87" s="24"/>
      <c r="F87" s="10"/>
      <c r="G87" s="10"/>
      <c r="H87" s="10"/>
      <c r="I87" s="10"/>
      <c r="J87" s="10"/>
      <c r="K87" s="10"/>
    </row>
    <row r="90" spans="1:11" s="13" customFormat="1">
      <c r="A90" s="15"/>
      <c r="B90" s="15"/>
      <c r="C90" s="15"/>
      <c r="D90" s="23"/>
      <c r="E90" s="24"/>
      <c r="F90" s="10"/>
      <c r="G90" s="10"/>
      <c r="H90" s="10"/>
      <c r="I90" s="10"/>
      <c r="J90" s="10"/>
      <c r="K90" s="10"/>
    </row>
    <row r="93" spans="1:11" s="39" customFormat="1">
      <c r="A93" s="15"/>
      <c r="B93" s="15"/>
      <c r="C93" s="15"/>
      <c r="D93" s="23"/>
      <c r="E93" s="24"/>
      <c r="F93" s="10"/>
      <c r="G93" s="10"/>
      <c r="H93" s="10"/>
      <c r="I93" s="10"/>
      <c r="J93" s="10"/>
      <c r="K93" s="10"/>
    </row>
    <row r="94" spans="1:11" s="39" customFormat="1">
      <c r="A94" s="15"/>
      <c r="B94" s="15"/>
      <c r="C94" s="15"/>
      <c r="D94" s="23"/>
      <c r="E94" s="24"/>
      <c r="F94" s="10"/>
      <c r="G94" s="10"/>
      <c r="H94" s="10"/>
      <c r="I94" s="10"/>
      <c r="J94" s="10"/>
      <c r="K94" s="10"/>
    </row>
    <row r="95" spans="1:11" s="39" customFormat="1">
      <c r="A95" s="15"/>
      <c r="B95" s="15"/>
      <c r="C95" s="15"/>
      <c r="D95" s="23"/>
      <c r="E95" s="24"/>
      <c r="F95" s="10"/>
      <c r="G95" s="10"/>
      <c r="H95" s="10"/>
      <c r="I95" s="10"/>
      <c r="J95" s="10"/>
      <c r="K95" s="10"/>
    </row>
    <row r="103" spans="1:11" s="13" customFormat="1">
      <c r="A103" s="15"/>
      <c r="B103" s="15"/>
      <c r="C103" s="15"/>
      <c r="D103" s="23"/>
      <c r="E103" s="24"/>
      <c r="F103" s="10"/>
      <c r="G103" s="10"/>
      <c r="H103" s="10"/>
      <c r="I103" s="10"/>
      <c r="J103" s="10"/>
      <c r="K103" s="10"/>
    </row>
    <row r="104" spans="1:11" s="13" customFormat="1">
      <c r="A104" s="15"/>
      <c r="B104" s="15"/>
      <c r="C104" s="15"/>
      <c r="D104" s="23"/>
      <c r="E104" s="24"/>
      <c r="F104" s="10"/>
      <c r="G104" s="10"/>
      <c r="H104" s="10"/>
      <c r="I104" s="10"/>
      <c r="J104" s="10"/>
      <c r="K104" s="10"/>
    </row>
    <row r="106" spans="1:11" s="13" customFormat="1">
      <c r="A106" s="15"/>
      <c r="B106" s="15"/>
      <c r="C106" s="15"/>
      <c r="D106" s="23"/>
      <c r="E106" s="24"/>
      <c r="F106" s="10"/>
      <c r="G106" s="10"/>
      <c r="H106" s="10"/>
      <c r="I106" s="10"/>
      <c r="J106" s="10"/>
      <c r="K106" s="10"/>
    </row>
    <row r="107" spans="1:11" ht="23.25" customHeight="1"/>
    <row r="112" spans="1:11" s="39" customFormat="1" ht="24" customHeight="1">
      <c r="A112" s="15"/>
      <c r="B112" s="15"/>
      <c r="C112" s="15"/>
      <c r="D112" s="23"/>
      <c r="E112" s="24"/>
      <c r="F112" s="10"/>
      <c r="G112" s="10"/>
      <c r="H112" s="10"/>
      <c r="I112" s="10"/>
      <c r="J112" s="10"/>
      <c r="K112" s="10"/>
    </row>
    <row r="113" spans="1:11" s="13" customFormat="1">
      <c r="A113" s="15"/>
      <c r="B113" s="15"/>
      <c r="C113" s="15"/>
      <c r="D113" s="23"/>
      <c r="E113" s="24"/>
      <c r="F113" s="10"/>
      <c r="G113" s="10"/>
      <c r="H113" s="10"/>
      <c r="I113" s="10"/>
      <c r="J113" s="10"/>
      <c r="K113" s="10"/>
    </row>
    <row r="114" spans="1:11" ht="25.5" customHeight="1"/>
    <row r="117" spans="1:11" s="13" customFormat="1">
      <c r="A117" s="15"/>
      <c r="B117" s="15"/>
      <c r="C117" s="15"/>
      <c r="D117" s="23"/>
      <c r="E117" s="24"/>
      <c r="F117" s="10"/>
      <c r="G117" s="10"/>
      <c r="H117" s="10"/>
      <c r="I117" s="10"/>
      <c r="J117" s="10"/>
      <c r="K117" s="10"/>
    </row>
    <row r="118" spans="1:11" s="13" customFormat="1">
      <c r="A118" s="15"/>
      <c r="B118" s="15"/>
      <c r="C118" s="15"/>
      <c r="D118" s="23"/>
      <c r="E118" s="24"/>
      <c r="F118" s="10"/>
      <c r="G118" s="10"/>
      <c r="H118" s="10"/>
      <c r="I118" s="10"/>
      <c r="J118" s="10"/>
      <c r="K118" s="10"/>
    </row>
    <row r="119" spans="1:11" s="16" customFormat="1" ht="24" customHeight="1">
      <c r="A119" s="15"/>
      <c r="B119" s="15"/>
      <c r="C119" s="15"/>
      <c r="D119" s="23"/>
      <c r="E119" s="24"/>
      <c r="F119" s="10"/>
      <c r="G119" s="10"/>
      <c r="H119" s="10"/>
      <c r="I119" s="10"/>
      <c r="J119" s="10"/>
      <c r="K119" s="10"/>
    </row>
    <row r="120" spans="1:11" s="16" customFormat="1">
      <c r="A120" s="15"/>
      <c r="B120" s="15"/>
      <c r="C120" s="15"/>
      <c r="D120" s="23"/>
      <c r="E120" s="24"/>
      <c r="F120" s="10"/>
      <c r="G120" s="10"/>
      <c r="H120" s="10"/>
      <c r="I120" s="10"/>
      <c r="J120" s="10"/>
      <c r="K120" s="10"/>
    </row>
    <row r="121" spans="1:11" s="16" customFormat="1">
      <c r="A121" s="15"/>
      <c r="B121" s="15"/>
      <c r="C121" s="15"/>
      <c r="D121" s="23"/>
      <c r="E121" s="24"/>
      <c r="F121" s="10"/>
      <c r="G121" s="10"/>
      <c r="H121" s="10"/>
      <c r="I121" s="10"/>
      <c r="J121" s="10"/>
      <c r="K121" s="10"/>
    </row>
    <row r="122" spans="1:11" s="16" customFormat="1">
      <c r="A122" s="15"/>
      <c r="B122" s="15"/>
      <c r="C122" s="15"/>
      <c r="D122" s="23"/>
      <c r="E122" s="24"/>
      <c r="F122" s="10"/>
      <c r="G122" s="10"/>
      <c r="H122" s="10"/>
      <c r="I122" s="10"/>
      <c r="J122" s="10"/>
      <c r="K122" s="10"/>
    </row>
    <row r="123" spans="1:11" s="16" customFormat="1">
      <c r="A123" s="15"/>
      <c r="B123" s="15"/>
      <c r="C123" s="15"/>
      <c r="D123" s="23"/>
      <c r="E123" s="24"/>
      <c r="F123" s="10"/>
      <c r="G123" s="10"/>
      <c r="H123" s="10"/>
      <c r="I123" s="10"/>
      <c r="J123" s="10"/>
      <c r="K123" s="10"/>
    </row>
    <row r="124" spans="1:11" s="16" customFormat="1">
      <c r="A124" s="15"/>
      <c r="B124" s="15"/>
      <c r="C124" s="15"/>
      <c r="D124" s="23"/>
      <c r="E124" s="24"/>
      <c r="F124" s="10"/>
      <c r="G124" s="10"/>
      <c r="H124" s="10"/>
      <c r="I124" s="10"/>
      <c r="J124" s="10"/>
      <c r="K124" s="10"/>
    </row>
    <row r="125" spans="1:11" s="16" customFormat="1">
      <c r="A125" s="15"/>
      <c r="B125" s="15"/>
      <c r="C125" s="15"/>
      <c r="D125" s="23"/>
      <c r="E125" s="24"/>
      <c r="F125" s="10"/>
      <c r="G125" s="10"/>
      <c r="H125" s="10"/>
      <c r="I125" s="10"/>
      <c r="J125" s="10"/>
      <c r="K125" s="10"/>
    </row>
    <row r="126" spans="1:11" s="25" customFormat="1">
      <c r="A126" s="15"/>
      <c r="B126" s="15"/>
      <c r="C126" s="15"/>
      <c r="D126" s="23"/>
      <c r="E126" s="24"/>
      <c r="F126" s="10"/>
      <c r="G126" s="10"/>
      <c r="H126" s="10"/>
      <c r="I126" s="10"/>
      <c r="J126" s="10"/>
      <c r="K126" s="10"/>
    </row>
    <row r="127" spans="1:11" s="25" customFormat="1">
      <c r="A127" s="15"/>
      <c r="B127" s="15"/>
      <c r="C127" s="15"/>
      <c r="D127" s="23"/>
      <c r="E127" s="24"/>
      <c r="F127" s="10"/>
      <c r="G127" s="10"/>
      <c r="H127" s="10"/>
      <c r="I127" s="10"/>
      <c r="J127" s="10"/>
      <c r="K127" s="10"/>
    </row>
    <row r="128" spans="1:11" s="16" customFormat="1">
      <c r="A128" s="15"/>
      <c r="B128" s="15"/>
      <c r="C128" s="15"/>
      <c r="D128" s="23"/>
      <c r="E128" s="24"/>
      <c r="F128" s="10"/>
      <c r="G128" s="10"/>
      <c r="H128" s="10"/>
      <c r="I128" s="10"/>
      <c r="J128" s="10"/>
      <c r="K128" s="10"/>
    </row>
    <row r="129" spans="1:11" s="25" customFormat="1">
      <c r="A129" s="15"/>
      <c r="B129" s="15"/>
      <c r="C129" s="15"/>
      <c r="D129" s="23"/>
      <c r="E129" s="24"/>
      <c r="F129" s="10"/>
      <c r="G129" s="10"/>
      <c r="H129" s="10"/>
      <c r="I129" s="10"/>
      <c r="J129" s="10"/>
      <c r="K129" s="10"/>
    </row>
    <row r="130" spans="1:11" s="16" customFormat="1" ht="24" customHeight="1">
      <c r="A130" s="15"/>
      <c r="B130" s="15"/>
      <c r="C130" s="15"/>
      <c r="D130" s="23"/>
      <c r="E130" s="24"/>
      <c r="F130" s="10"/>
      <c r="G130" s="10"/>
      <c r="H130" s="10"/>
      <c r="I130" s="10"/>
      <c r="J130" s="10"/>
      <c r="K130" s="10"/>
    </row>
    <row r="131" spans="1:11" s="16" customFormat="1">
      <c r="A131" s="15"/>
      <c r="B131" s="15"/>
      <c r="C131" s="15"/>
      <c r="D131" s="23"/>
      <c r="E131" s="24"/>
      <c r="F131" s="10"/>
      <c r="G131" s="10"/>
      <c r="H131" s="10"/>
      <c r="I131" s="10"/>
      <c r="J131" s="10"/>
      <c r="K131" s="10"/>
    </row>
    <row r="132" spans="1:11" s="16" customFormat="1">
      <c r="A132" s="15"/>
      <c r="B132" s="15"/>
      <c r="C132" s="15"/>
      <c r="D132" s="23"/>
      <c r="E132" s="24"/>
      <c r="F132" s="10"/>
      <c r="G132" s="10"/>
      <c r="H132" s="10"/>
      <c r="I132" s="10"/>
      <c r="J132" s="10"/>
      <c r="K132" s="10"/>
    </row>
    <row r="133" spans="1:11" s="16" customFormat="1">
      <c r="A133" s="15"/>
      <c r="B133" s="15"/>
      <c r="C133" s="15"/>
      <c r="D133" s="23"/>
      <c r="E133" s="24"/>
      <c r="F133" s="10"/>
      <c r="G133" s="10"/>
      <c r="H133" s="10"/>
      <c r="I133" s="10"/>
      <c r="J133" s="10"/>
      <c r="K133" s="10"/>
    </row>
    <row r="134" spans="1:11" s="16" customFormat="1">
      <c r="A134" s="15"/>
      <c r="B134" s="15"/>
      <c r="C134" s="15"/>
      <c r="D134" s="23"/>
      <c r="E134" s="24"/>
      <c r="F134" s="10"/>
      <c r="G134" s="10"/>
      <c r="H134" s="10"/>
      <c r="I134" s="10"/>
      <c r="J134" s="10"/>
      <c r="K134" s="10"/>
    </row>
    <row r="135" spans="1:11" s="25" customFormat="1">
      <c r="A135" s="15"/>
      <c r="B135" s="15"/>
      <c r="C135" s="15"/>
      <c r="D135" s="23"/>
      <c r="E135" s="24"/>
      <c r="F135" s="10"/>
      <c r="G135" s="10"/>
      <c r="H135" s="10"/>
      <c r="I135" s="10"/>
      <c r="J135" s="10"/>
      <c r="K135" s="10"/>
    </row>
    <row r="136" spans="1:11" s="16" customFormat="1">
      <c r="A136" s="15"/>
      <c r="B136" s="15"/>
      <c r="C136" s="15"/>
      <c r="D136" s="23"/>
      <c r="E136" s="24"/>
      <c r="F136" s="10"/>
      <c r="G136" s="10"/>
      <c r="H136" s="10"/>
      <c r="I136" s="10"/>
      <c r="J136" s="10"/>
      <c r="K136" s="10"/>
    </row>
    <row r="137" spans="1:11" s="16" customFormat="1" ht="46.5" customHeight="1">
      <c r="A137" s="15"/>
      <c r="B137" s="15"/>
      <c r="C137" s="15"/>
      <c r="D137" s="23"/>
      <c r="E137" s="24"/>
      <c r="F137" s="10"/>
      <c r="G137" s="10"/>
      <c r="H137" s="10"/>
      <c r="I137" s="10"/>
      <c r="J137" s="10"/>
      <c r="K137" s="10"/>
    </row>
    <row r="138" spans="1:11" s="16" customFormat="1">
      <c r="A138" s="15"/>
      <c r="B138" s="15"/>
      <c r="C138" s="15"/>
      <c r="D138" s="23"/>
      <c r="E138" s="24"/>
      <c r="F138" s="10"/>
      <c r="G138" s="10"/>
      <c r="H138" s="10"/>
      <c r="I138" s="10"/>
      <c r="J138" s="10"/>
      <c r="K138" s="10"/>
    </row>
    <row r="139" spans="1:11" s="16" customFormat="1">
      <c r="A139" s="15"/>
      <c r="B139" s="15"/>
      <c r="C139" s="15"/>
      <c r="D139" s="23"/>
      <c r="E139" s="24"/>
      <c r="F139" s="10"/>
      <c r="G139" s="10"/>
      <c r="H139" s="10"/>
      <c r="I139" s="10"/>
      <c r="J139" s="10"/>
      <c r="K139" s="10"/>
    </row>
    <row r="140" spans="1:11" s="16" customFormat="1">
      <c r="A140" s="15"/>
      <c r="B140" s="15"/>
      <c r="C140" s="15"/>
      <c r="D140" s="23"/>
      <c r="E140" s="24"/>
      <c r="F140" s="10"/>
      <c r="G140" s="10"/>
      <c r="H140" s="10"/>
      <c r="I140" s="10"/>
      <c r="J140" s="10"/>
      <c r="K140" s="10"/>
    </row>
    <row r="141" spans="1:11" s="16" customFormat="1">
      <c r="A141" s="15"/>
      <c r="B141" s="15"/>
      <c r="C141" s="15"/>
      <c r="D141" s="23"/>
      <c r="E141" s="24"/>
      <c r="F141" s="10"/>
      <c r="G141" s="10"/>
      <c r="H141" s="10"/>
      <c r="I141" s="10"/>
      <c r="J141" s="10"/>
      <c r="K141" s="10"/>
    </row>
    <row r="142" spans="1:11" s="16" customFormat="1">
      <c r="A142" s="15"/>
      <c r="B142" s="15"/>
      <c r="C142" s="15"/>
      <c r="D142" s="23"/>
      <c r="E142" s="24"/>
      <c r="F142" s="10"/>
      <c r="G142" s="10"/>
      <c r="H142" s="10"/>
      <c r="I142" s="10"/>
      <c r="J142" s="10"/>
      <c r="K142" s="10"/>
    </row>
    <row r="143" spans="1:11" s="25" customFormat="1">
      <c r="A143" s="15"/>
      <c r="B143" s="15"/>
      <c r="C143" s="15"/>
      <c r="D143" s="23"/>
      <c r="E143" s="24"/>
      <c r="F143" s="10"/>
      <c r="G143" s="10"/>
      <c r="H143" s="10"/>
      <c r="I143" s="10"/>
      <c r="J143" s="10"/>
      <c r="K143" s="10"/>
    </row>
    <row r="144" spans="1:11" s="16" customFormat="1">
      <c r="A144" s="15"/>
      <c r="B144" s="15"/>
      <c r="C144" s="15"/>
      <c r="D144" s="23"/>
      <c r="E144" s="24"/>
      <c r="F144" s="10"/>
      <c r="G144" s="10"/>
      <c r="H144" s="10"/>
      <c r="I144" s="10"/>
      <c r="J144" s="10"/>
      <c r="K144" s="10"/>
    </row>
    <row r="145" spans="1:11" s="16" customFormat="1">
      <c r="A145" s="15"/>
      <c r="B145" s="15"/>
      <c r="C145" s="15"/>
      <c r="D145" s="23"/>
      <c r="E145" s="24"/>
      <c r="F145" s="10"/>
      <c r="G145" s="10"/>
      <c r="H145" s="10"/>
      <c r="I145" s="10"/>
      <c r="J145" s="10"/>
      <c r="K145" s="10"/>
    </row>
    <row r="146" spans="1:11" s="16" customFormat="1">
      <c r="A146" s="15"/>
      <c r="B146" s="15"/>
      <c r="C146" s="15"/>
      <c r="D146" s="23"/>
      <c r="E146" s="24"/>
      <c r="F146" s="10"/>
      <c r="G146" s="10"/>
      <c r="H146" s="10"/>
      <c r="I146" s="10"/>
      <c r="J146" s="10"/>
      <c r="K146" s="10"/>
    </row>
    <row r="147" spans="1:11" s="16" customFormat="1">
      <c r="A147" s="15"/>
      <c r="B147" s="15"/>
      <c r="C147" s="15"/>
      <c r="D147" s="23"/>
      <c r="E147" s="24"/>
      <c r="F147" s="10"/>
      <c r="G147" s="10"/>
      <c r="H147" s="10"/>
      <c r="I147" s="10"/>
      <c r="J147" s="10"/>
      <c r="K147" s="10"/>
    </row>
    <row r="148" spans="1:11" s="16" customFormat="1">
      <c r="A148" s="15"/>
      <c r="B148" s="15"/>
      <c r="C148" s="15"/>
      <c r="D148" s="23"/>
      <c r="E148" s="24"/>
      <c r="F148" s="10"/>
      <c r="G148" s="10"/>
      <c r="H148" s="10"/>
      <c r="I148" s="10"/>
      <c r="J148" s="10"/>
      <c r="K148" s="10"/>
    </row>
    <row r="149" spans="1:11" s="25" customFormat="1">
      <c r="A149" s="15"/>
      <c r="B149" s="15"/>
      <c r="C149" s="15"/>
      <c r="D149" s="23"/>
      <c r="E149" s="24"/>
      <c r="F149" s="10"/>
      <c r="G149" s="10"/>
      <c r="H149" s="10"/>
      <c r="I149" s="10"/>
      <c r="J149" s="10"/>
      <c r="K149" s="10"/>
    </row>
    <row r="150" spans="1:11" s="16" customFormat="1">
      <c r="A150" s="15"/>
      <c r="B150" s="15"/>
      <c r="C150" s="15"/>
      <c r="D150" s="23"/>
      <c r="E150" s="24"/>
      <c r="F150" s="10"/>
      <c r="G150" s="10"/>
      <c r="H150" s="10"/>
      <c r="I150" s="10"/>
      <c r="J150" s="10"/>
      <c r="K150" s="10"/>
    </row>
    <row r="151" spans="1:11" s="16" customFormat="1">
      <c r="A151" s="15"/>
      <c r="B151" s="15"/>
      <c r="C151" s="15"/>
      <c r="D151" s="23"/>
      <c r="E151" s="24"/>
      <c r="F151" s="10"/>
      <c r="G151" s="10"/>
      <c r="H151" s="10"/>
      <c r="I151" s="10"/>
      <c r="J151" s="10"/>
      <c r="K151" s="10"/>
    </row>
    <row r="152" spans="1:11" s="16" customFormat="1">
      <c r="A152" s="15"/>
      <c r="B152" s="15"/>
      <c r="C152" s="15"/>
      <c r="D152" s="23"/>
      <c r="E152" s="24"/>
      <c r="F152" s="10"/>
      <c r="G152" s="10"/>
      <c r="H152" s="10"/>
      <c r="I152" s="10"/>
      <c r="J152" s="10"/>
      <c r="K152" s="10"/>
    </row>
    <row r="153" spans="1:11" s="36" customFormat="1">
      <c r="A153" s="15"/>
      <c r="B153" s="15"/>
      <c r="C153" s="15"/>
      <c r="D153" s="23"/>
      <c r="E153" s="24"/>
      <c r="F153" s="10"/>
      <c r="G153" s="10"/>
      <c r="H153" s="10"/>
      <c r="I153" s="10"/>
      <c r="J153" s="10"/>
      <c r="K153" s="10"/>
    </row>
    <row r="154" spans="1:11" s="36" customFormat="1">
      <c r="A154" s="15"/>
      <c r="B154" s="15"/>
      <c r="C154" s="15"/>
      <c r="D154" s="23"/>
      <c r="E154" s="24"/>
      <c r="F154" s="10"/>
      <c r="G154" s="10"/>
      <c r="H154" s="10"/>
      <c r="I154" s="10"/>
      <c r="J154" s="10"/>
      <c r="K154" s="10"/>
    </row>
    <row r="155" spans="1:11" s="36" customFormat="1">
      <c r="A155" s="15"/>
      <c r="B155" s="15"/>
      <c r="C155" s="15"/>
      <c r="D155" s="23"/>
      <c r="E155" s="24"/>
      <c r="F155" s="10"/>
      <c r="G155" s="10"/>
      <c r="H155" s="10"/>
      <c r="I155" s="10"/>
      <c r="J155" s="10"/>
      <c r="K155" s="10"/>
    </row>
    <row r="156" spans="1:11" s="16" customFormat="1">
      <c r="A156" s="15"/>
      <c r="B156" s="15"/>
      <c r="C156" s="15"/>
      <c r="D156" s="23"/>
      <c r="E156" s="24"/>
      <c r="F156" s="10"/>
      <c r="G156" s="10"/>
      <c r="H156" s="10"/>
      <c r="I156" s="10"/>
      <c r="J156" s="10"/>
      <c r="K156" s="10"/>
    </row>
    <row r="157" spans="1:11" s="16" customFormat="1">
      <c r="A157" s="15"/>
      <c r="B157" s="15"/>
      <c r="C157" s="15"/>
      <c r="D157" s="23"/>
      <c r="E157" s="24"/>
      <c r="F157" s="10"/>
      <c r="G157" s="10"/>
      <c r="H157" s="10"/>
      <c r="I157" s="10"/>
      <c r="J157" s="10"/>
      <c r="K157" s="10"/>
    </row>
    <row r="158" spans="1:11" s="16" customFormat="1">
      <c r="A158" s="15"/>
      <c r="B158" s="15"/>
      <c r="C158" s="15"/>
      <c r="D158" s="23"/>
      <c r="E158" s="24"/>
      <c r="F158" s="10"/>
      <c r="G158" s="10"/>
      <c r="H158" s="10"/>
      <c r="I158" s="10"/>
      <c r="J158" s="10"/>
      <c r="K158" s="10"/>
    </row>
    <row r="159" spans="1:11" s="16" customFormat="1">
      <c r="A159" s="15"/>
      <c r="B159" s="15"/>
      <c r="C159" s="15"/>
      <c r="D159" s="23"/>
      <c r="E159" s="24"/>
      <c r="F159" s="10"/>
      <c r="G159" s="10"/>
      <c r="H159" s="10"/>
      <c r="I159" s="10"/>
      <c r="J159" s="10"/>
      <c r="K159" s="10"/>
    </row>
    <row r="160" spans="1:11" s="16" customFormat="1">
      <c r="A160" s="15"/>
      <c r="B160" s="15"/>
      <c r="C160" s="15"/>
      <c r="D160" s="23"/>
      <c r="E160" s="24"/>
      <c r="F160" s="10"/>
      <c r="G160" s="10"/>
      <c r="H160" s="10"/>
      <c r="I160" s="10"/>
      <c r="J160" s="10"/>
      <c r="K160" s="10"/>
    </row>
    <row r="161" spans="1:11" s="16" customFormat="1">
      <c r="A161" s="15"/>
      <c r="B161" s="15"/>
      <c r="C161" s="15"/>
      <c r="D161" s="23"/>
      <c r="E161" s="24"/>
      <c r="F161" s="10"/>
      <c r="G161" s="10"/>
      <c r="H161" s="10"/>
      <c r="I161" s="10"/>
      <c r="J161" s="10"/>
      <c r="K161" s="10"/>
    </row>
    <row r="162" spans="1:11" s="16" customFormat="1">
      <c r="A162" s="15"/>
      <c r="B162" s="15"/>
      <c r="C162" s="15"/>
      <c r="D162" s="23"/>
      <c r="E162" s="24"/>
      <c r="F162" s="10"/>
      <c r="G162" s="10"/>
      <c r="H162" s="10"/>
      <c r="I162" s="10"/>
      <c r="J162" s="10"/>
      <c r="K162" s="10"/>
    </row>
    <row r="163" spans="1:11" s="25" customFormat="1">
      <c r="A163" s="15"/>
      <c r="B163" s="15"/>
      <c r="C163" s="15"/>
      <c r="D163" s="23"/>
      <c r="E163" s="24"/>
      <c r="F163" s="10"/>
      <c r="G163" s="10"/>
      <c r="H163" s="10"/>
      <c r="I163" s="10"/>
      <c r="J163" s="10"/>
      <c r="K163" s="10"/>
    </row>
    <row r="164" spans="1:11" s="16" customFormat="1">
      <c r="A164" s="15"/>
      <c r="B164" s="15"/>
      <c r="C164" s="15"/>
      <c r="D164" s="23"/>
      <c r="E164" s="24"/>
      <c r="F164" s="10"/>
      <c r="G164" s="10"/>
      <c r="H164" s="10"/>
      <c r="I164" s="10"/>
      <c r="J164" s="10"/>
      <c r="K164" s="10"/>
    </row>
    <row r="165" spans="1:11" s="16" customFormat="1">
      <c r="A165" s="15"/>
      <c r="B165" s="15"/>
      <c r="C165" s="15"/>
      <c r="D165" s="23"/>
      <c r="E165" s="24"/>
      <c r="F165" s="10"/>
      <c r="G165" s="10"/>
      <c r="H165" s="10"/>
      <c r="I165" s="10"/>
      <c r="J165" s="10"/>
      <c r="K165" s="10"/>
    </row>
    <row r="166" spans="1:11" s="25" customFormat="1">
      <c r="A166" s="15"/>
      <c r="B166" s="15"/>
      <c r="C166" s="15"/>
      <c r="D166" s="23"/>
      <c r="E166" s="24"/>
      <c r="F166" s="10"/>
      <c r="G166" s="10"/>
      <c r="H166" s="10"/>
      <c r="I166" s="10"/>
      <c r="J166" s="10"/>
      <c r="K166" s="10"/>
    </row>
    <row r="167" spans="1:11" s="16" customFormat="1">
      <c r="A167" s="15"/>
      <c r="B167" s="15"/>
      <c r="C167" s="15"/>
      <c r="D167" s="23"/>
      <c r="E167" s="24"/>
      <c r="F167" s="10"/>
      <c r="G167" s="10"/>
      <c r="H167" s="10"/>
      <c r="I167" s="10"/>
      <c r="J167" s="10"/>
      <c r="K167" s="10"/>
    </row>
    <row r="168" spans="1:11" s="16" customFormat="1">
      <c r="A168" s="15"/>
      <c r="B168" s="15"/>
      <c r="C168" s="15"/>
      <c r="D168" s="23"/>
      <c r="E168" s="24"/>
      <c r="F168" s="10"/>
      <c r="G168" s="10"/>
      <c r="H168" s="10"/>
      <c r="I168" s="10"/>
      <c r="J168" s="10"/>
      <c r="K168" s="10"/>
    </row>
    <row r="170" spans="1:11" s="39" customFormat="1">
      <c r="A170" s="15"/>
      <c r="B170" s="15"/>
      <c r="C170" s="15"/>
      <c r="D170" s="23"/>
      <c r="E170" s="24"/>
      <c r="F170" s="10"/>
      <c r="G170" s="10"/>
      <c r="H170" s="10"/>
      <c r="I170" s="10"/>
      <c r="J170" s="10"/>
      <c r="K170" s="10"/>
    </row>
    <row r="171" spans="1:11" s="39" customFormat="1">
      <c r="A171" s="15"/>
      <c r="B171" s="15"/>
      <c r="C171" s="15"/>
      <c r="D171" s="23"/>
      <c r="E171" s="24"/>
      <c r="F171" s="10"/>
      <c r="G171" s="10"/>
      <c r="H171" s="10"/>
      <c r="I171" s="10"/>
      <c r="J171" s="10"/>
      <c r="K171" s="10"/>
    </row>
    <row r="172" spans="1:11" s="39" customFormat="1">
      <c r="A172" s="15"/>
      <c r="B172" s="15"/>
      <c r="C172" s="15"/>
      <c r="D172" s="23"/>
      <c r="E172" s="24"/>
      <c r="F172" s="10"/>
      <c r="G172" s="10"/>
      <c r="H172" s="10"/>
      <c r="I172" s="10"/>
      <c r="J172" s="10"/>
      <c r="K172" s="10"/>
    </row>
    <row r="173" spans="1:11" s="16" customFormat="1">
      <c r="A173" s="15"/>
      <c r="B173" s="15"/>
      <c r="C173" s="15"/>
      <c r="D173" s="23"/>
      <c r="E173" s="24"/>
      <c r="F173" s="10"/>
      <c r="G173" s="10"/>
      <c r="H173" s="10"/>
      <c r="I173" s="10"/>
      <c r="J173" s="10"/>
      <c r="K173" s="10"/>
    </row>
    <row r="181" spans="1:11" s="13" customFormat="1">
      <c r="A181" s="15"/>
      <c r="B181" s="15"/>
      <c r="C181" s="15"/>
      <c r="D181" s="23"/>
      <c r="E181" s="24"/>
      <c r="F181" s="10"/>
      <c r="G181" s="10"/>
      <c r="H181" s="10"/>
      <c r="I181" s="10"/>
      <c r="J181" s="10"/>
      <c r="K181" s="10"/>
    </row>
    <row r="182" spans="1:11" s="13" customFormat="1">
      <c r="A182" s="15"/>
      <c r="B182" s="15"/>
      <c r="C182" s="15"/>
      <c r="D182" s="23"/>
      <c r="E182" s="24"/>
      <c r="F182" s="10"/>
      <c r="G182" s="10"/>
      <c r="H182" s="10"/>
      <c r="I182" s="10"/>
      <c r="J182" s="10"/>
      <c r="K182" s="10"/>
    </row>
    <row r="184" spans="1:11" s="13" customFormat="1">
      <c r="A184" s="15"/>
      <c r="B184" s="15"/>
      <c r="C184" s="15"/>
      <c r="D184" s="23"/>
      <c r="E184" s="24"/>
      <c r="F184" s="10"/>
      <c r="G184" s="10"/>
      <c r="H184" s="10"/>
      <c r="I184" s="10"/>
      <c r="J184" s="10"/>
      <c r="K184" s="10"/>
    </row>
    <row r="185" spans="1:11" ht="25.5" customHeight="1"/>
    <row r="189" spans="1:11" s="25" customFormat="1">
      <c r="A189" s="15"/>
      <c r="B189" s="15"/>
      <c r="C189" s="15"/>
      <c r="D189" s="23"/>
      <c r="E189" s="24"/>
      <c r="F189" s="10"/>
      <c r="G189" s="10"/>
      <c r="H189" s="10"/>
      <c r="I189" s="10"/>
      <c r="J189" s="10"/>
      <c r="K189" s="10"/>
    </row>
    <row r="190" spans="1:11" s="16" customFormat="1">
      <c r="A190" s="15"/>
      <c r="B190" s="15"/>
      <c r="C190" s="15"/>
      <c r="D190" s="23"/>
      <c r="E190" s="24"/>
      <c r="F190" s="10"/>
      <c r="G190" s="10"/>
      <c r="H190" s="10"/>
      <c r="I190" s="10"/>
      <c r="J190" s="10"/>
      <c r="K190" s="10"/>
    </row>
    <row r="191" spans="1:11" s="16" customFormat="1" ht="23.25" customHeight="1">
      <c r="A191" s="15"/>
      <c r="B191" s="15"/>
      <c r="C191" s="15"/>
      <c r="D191" s="23"/>
      <c r="E191" s="24"/>
      <c r="F191" s="10"/>
      <c r="G191" s="10"/>
      <c r="H191" s="10"/>
      <c r="I191" s="10"/>
      <c r="J191" s="10"/>
      <c r="K191" s="10"/>
    </row>
    <row r="192" spans="1:11" s="16" customFormat="1" ht="23.25" customHeight="1">
      <c r="A192" s="15"/>
      <c r="B192" s="15"/>
      <c r="C192" s="15"/>
      <c r="D192" s="23"/>
      <c r="E192" s="24"/>
      <c r="F192" s="10"/>
      <c r="G192" s="10"/>
      <c r="H192" s="10"/>
      <c r="I192" s="10"/>
      <c r="J192" s="10"/>
      <c r="K192" s="10"/>
    </row>
    <row r="194" spans="1:11" s="4" customFormat="1">
      <c r="A194" s="15"/>
      <c r="B194" s="15"/>
      <c r="C194" s="15"/>
      <c r="D194" s="23"/>
      <c r="E194" s="24"/>
      <c r="F194" s="10"/>
      <c r="G194" s="10"/>
      <c r="H194" s="10"/>
      <c r="I194" s="10"/>
      <c r="J194" s="10"/>
      <c r="K194" s="10"/>
    </row>
    <row r="195" spans="1:11" s="16" customFormat="1">
      <c r="A195" s="15"/>
      <c r="B195" s="15"/>
      <c r="C195" s="15"/>
      <c r="D195" s="23"/>
      <c r="E195" s="24"/>
      <c r="F195" s="10"/>
      <c r="G195" s="10"/>
      <c r="H195" s="10"/>
      <c r="I195" s="10"/>
      <c r="J195" s="10"/>
      <c r="K195" s="10"/>
    </row>
    <row r="196" spans="1:11" s="13" customFormat="1">
      <c r="A196" s="15"/>
      <c r="B196" s="15"/>
      <c r="C196" s="15"/>
      <c r="D196" s="23"/>
      <c r="E196" s="24"/>
      <c r="F196" s="10"/>
      <c r="G196" s="10"/>
      <c r="H196" s="10"/>
      <c r="I196" s="10"/>
      <c r="J196" s="10"/>
      <c r="K196" s="10"/>
    </row>
    <row r="203" spans="1:11" s="39" customFormat="1">
      <c r="A203" s="15"/>
      <c r="B203" s="15"/>
      <c r="C203" s="15"/>
      <c r="D203" s="23"/>
      <c r="E203" s="24"/>
      <c r="F203" s="10"/>
      <c r="G203" s="10"/>
      <c r="H203" s="10"/>
      <c r="I203" s="10"/>
      <c r="J203" s="10"/>
      <c r="K203" s="10"/>
    </row>
    <row r="204" spans="1:11" s="13" customFormat="1">
      <c r="A204" s="15"/>
      <c r="B204" s="15"/>
      <c r="C204" s="15"/>
      <c r="D204" s="23"/>
      <c r="E204" s="24"/>
      <c r="F204" s="10"/>
      <c r="G204" s="10"/>
      <c r="H204" s="10"/>
      <c r="I204" s="10"/>
      <c r="J204" s="10"/>
      <c r="K204" s="10"/>
    </row>
    <row r="207" spans="1:11" s="16" customFormat="1">
      <c r="A207" s="15"/>
      <c r="B207" s="15"/>
      <c r="C207" s="15"/>
      <c r="D207" s="23"/>
      <c r="E207" s="24"/>
      <c r="F207" s="10"/>
      <c r="G207" s="10"/>
      <c r="H207" s="10"/>
      <c r="I207" s="10"/>
      <c r="J207" s="10"/>
      <c r="K207" s="10"/>
    </row>
    <row r="213" spans="1:11" s="16" customFormat="1">
      <c r="A213" s="15"/>
      <c r="B213" s="15"/>
      <c r="C213" s="15"/>
      <c r="D213" s="23"/>
      <c r="E213" s="24"/>
      <c r="F213" s="10"/>
      <c r="G213" s="10"/>
      <c r="H213" s="10"/>
      <c r="I213" s="10"/>
      <c r="J213" s="10"/>
      <c r="K213" s="10"/>
    </row>
    <row r="216" spans="1:11" s="25" customFormat="1">
      <c r="A216" s="15"/>
      <c r="B216" s="15"/>
      <c r="C216" s="15"/>
      <c r="D216" s="23"/>
      <c r="E216" s="24"/>
      <c r="F216" s="10"/>
      <c r="G216" s="10"/>
      <c r="H216" s="10"/>
      <c r="I216" s="10"/>
      <c r="J216" s="10"/>
      <c r="K216" s="10"/>
    </row>
    <row r="217" spans="1:11" s="16" customFormat="1" ht="24" customHeight="1">
      <c r="A217" s="15"/>
      <c r="B217" s="15"/>
      <c r="C217" s="15"/>
      <c r="D217" s="23"/>
      <c r="E217" s="24"/>
      <c r="F217" s="10"/>
      <c r="G217" s="10"/>
      <c r="H217" s="10"/>
      <c r="I217" s="10"/>
      <c r="J217" s="10"/>
      <c r="K217" s="10"/>
    </row>
    <row r="218" spans="1:11" s="16" customFormat="1">
      <c r="A218" s="15"/>
      <c r="B218" s="15"/>
      <c r="C218" s="15"/>
      <c r="D218" s="23"/>
      <c r="E218" s="24"/>
      <c r="F218" s="10"/>
      <c r="G218" s="10"/>
      <c r="H218" s="10"/>
      <c r="I218" s="10"/>
      <c r="J218" s="10"/>
      <c r="K218" s="10"/>
    </row>
    <row r="219" spans="1:11" s="16" customFormat="1">
      <c r="A219" s="15"/>
      <c r="B219" s="15"/>
      <c r="C219" s="15"/>
      <c r="D219" s="23"/>
      <c r="E219" s="24"/>
      <c r="F219" s="10"/>
      <c r="G219" s="10"/>
      <c r="H219" s="10"/>
      <c r="I219" s="10"/>
      <c r="J219" s="10"/>
      <c r="K219" s="10"/>
    </row>
    <row r="220" spans="1:11" s="16" customFormat="1">
      <c r="A220" s="15"/>
      <c r="B220" s="15"/>
      <c r="C220" s="15"/>
      <c r="D220" s="23"/>
      <c r="E220" s="24"/>
      <c r="F220" s="10"/>
      <c r="G220" s="10"/>
      <c r="H220" s="10"/>
      <c r="I220" s="10"/>
      <c r="J220" s="10"/>
      <c r="K220" s="10"/>
    </row>
    <row r="221" spans="1:11" s="13" customFormat="1">
      <c r="A221" s="15"/>
      <c r="B221" s="15"/>
      <c r="C221" s="15"/>
      <c r="D221" s="23"/>
      <c r="E221" s="24"/>
      <c r="F221" s="10"/>
      <c r="G221" s="10"/>
      <c r="H221" s="10"/>
      <c r="I221" s="10"/>
      <c r="J221" s="10"/>
      <c r="K221" s="10"/>
    </row>
    <row r="224" spans="1:11" s="16" customFormat="1">
      <c r="A224" s="15"/>
      <c r="B224" s="15"/>
      <c r="C224" s="15"/>
      <c r="D224" s="23"/>
      <c r="E224" s="24"/>
      <c r="F224" s="10"/>
      <c r="G224" s="10"/>
      <c r="H224" s="10"/>
      <c r="I224" s="10"/>
      <c r="J224" s="10"/>
      <c r="K224" s="10"/>
    </row>
    <row r="225" spans="1:11" s="16" customFormat="1" ht="23.25" customHeight="1">
      <c r="A225" s="15"/>
      <c r="B225" s="15"/>
      <c r="C225" s="15"/>
      <c r="D225" s="23"/>
      <c r="E225" s="24"/>
      <c r="F225" s="10"/>
      <c r="G225" s="10"/>
      <c r="H225" s="10"/>
      <c r="I225" s="10"/>
      <c r="J225" s="10"/>
      <c r="K225" s="10"/>
    </row>
    <row r="226" spans="1:11" s="16" customFormat="1">
      <c r="A226" s="15"/>
      <c r="B226" s="15"/>
      <c r="C226" s="15"/>
      <c r="D226" s="23"/>
      <c r="E226" s="24"/>
      <c r="F226" s="10"/>
      <c r="G226" s="10"/>
      <c r="H226" s="10"/>
      <c r="I226" s="10"/>
      <c r="J226" s="10"/>
      <c r="K226" s="10"/>
    </row>
    <row r="227" spans="1:11" s="16" customFormat="1">
      <c r="A227" s="15"/>
      <c r="B227" s="15"/>
      <c r="C227" s="15"/>
      <c r="D227" s="23"/>
      <c r="E227" s="24"/>
      <c r="F227" s="10"/>
      <c r="G227" s="10"/>
      <c r="H227" s="10"/>
      <c r="I227" s="10"/>
      <c r="J227" s="10"/>
      <c r="K227" s="10"/>
    </row>
    <row r="228" spans="1:11" s="16" customFormat="1">
      <c r="A228" s="15"/>
      <c r="B228" s="15"/>
      <c r="C228" s="15"/>
      <c r="D228" s="23"/>
      <c r="E228" s="24"/>
      <c r="F228" s="10"/>
      <c r="G228" s="10"/>
      <c r="H228" s="10"/>
      <c r="I228" s="10"/>
      <c r="J228" s="10"/>
      <c r="K228" s="10"/>
    </row>
    <row r="235" spans="1:11" s="13" customFormat="1">
      <c r="A235" s="15"/>
      <c r="B235" s="15"/>
      <c r="C235" s="15"/>
      <c r="D235" s="23"/>
      <c r="E235" s="24"/>
      <c r="F235" s="10"/>
      <c r="G235" s="10"/>
      <c r="H235" s="10"/>
      <c r="I235" s="10"/>
      <c r="J235" s="10"/>
      <c r="K235" s="10"/>
    </row>
    <row r="236" spans="1:11" s="13" customFormat="1">
      <c r="A236" s="15"/>
      <c r="B236" s="15"/>
      <c r="C236" s="15"/>
      <c r="D236" s="23"/>
      <c r="E236" s="24"/>
      <c r="F236" s="10"/>
      <c r="G236" s="10"/>
      <c r="H236" s="10"/>
      <c r="I236" s="10"/>
      <c r="J236" s="10"/>
      <c r="K236" s="10"/>
    </row>
    <row r="238" spans="1:11" s="13" customFormat="1">
      <c r="A238" s="15"/>
      <c r="B238" s="15"/>
      <c r="C238" s="15"/>
      <c r="D238" s="23"/>
      <c r="E238" s="24"/>
      <c r="F238" s="10"/>
      <c r="G238" s="10"/>
      <c r="H238" s="10"/>
      <c r="I238" s="10"/>
      <c r="J238" s="10"/>
      <c r="K238" s="10"/>
    </row>
    <row r="242" spans="1:11" s="13" customFormat="1">
      <c r="A242" s="15"/>
      <c r="B242" s="15"/>
      <c r="C242" s="15"/>
      <c r="D242" s="23"/>
      <c r="E242" s="24"/>
      <c r="F242" s="10"/>
      <c r="G242" s="10"/>
      <c r="H242" s="10"/>
      <c r="I242" s="10"/>
      <c r="J242" s="10"/>
      <c r="K242" s="10"/>
    </row>
    <row r="244" spans="1:11" ht="25.5" customHeight="1"/>
    <row r="250" spans="1:11" s="13" customFormat="1">
      <c r="A250" s="15"/>
      <c r="B250" s="15"/>
      <c r="C250" s="15"/>
      <c r="D250" s="23"/>
      <c r="E250" s="24"/>
      <c r="F250" s="10"/>
      <c r="G250" s="10"/>
      <c r="H250" s="10"/>
      <c r="I250" s="10"/>
      <c r="J250" s="10"/>
      <c r="K250" s="10"/>
    </row>
    <row r="256" spans="1:11" s="13" customFormat="1">
      <c r="A256" s="15"/>
      <c r="B256" s="15"/>
      <c r="C256" s="15"/>
      <c r="D256" s="23"/>
      <c r="E256" s="24"/>
      <c r="F256" s="10"/>
      <c r="G256" s="10"/>
      <c r="H256" s="10"/>
      <c r="I256" s="10"/>
      <c r="J256" s="10"/>
      <c r="K256" s="10"/>
    </row>
    <row r="262" spans="1:11" s="16" customFormat="1">
      <c r="A262" s="15"/>
      <c r="B262" s="15"/>
      <c r="C262" s="15"/>
      <c r="D262" s="23"/>
      <c r="E262" s="24"/>
      <c r="F262" s="10"/>
      <c r="G262" s="10"/>
      <c r="H262" s="10"/>
      <c r="I262" s="10"/>
      <c r="J262" s="10"/>
      <c r="K262" s="10"/>
    </row>
    <row r="263" spans="1:11" s="16" customFormat="1">
      <c r="A263" s="15"/>
      <c r="B263" s="15"/>
      <c r="C263" s="15"/>
      <c r="D263" s="23"/>
      <c r="E263" s="24"/>
      <c r="F263" s="10"/>
      <c r="G263" s="10"/>
      <c r="H263" s="10"/>
      <c r="I263" s="10"/>
      <c r="J263" s="10"/>
      <c r="K263" s="10"/>
    </row>
    <row r="264" spans="1:11" s="25" customFormat="1">
      <c r="A264" s="15"/>
      <c r="B264" s="15"/>
      <c r="C264" s="15"/>
      <c r="D264" s="23"/>
      <c r="E264" s="24"/>
      <c r="F264" s="10"/>
      <c r="G264" s="10"/>
      <c r="H264" s="10"/>
      <c r="I264" s="10"/>
      <c r="J264" s="10"/>
      <c r="K264" s="10"/>
    </row>
    <row r="265" spans="1:11" s="16" customFormat="1">
      <c r="A265" s="15"/>
      <c r="B265" s="15"/>
      <c r="C265" s="15"/>
      <c r="D265" s="23"/>
      <c r="E265" s="24"/>
      <c r="F265" s="10"/>
      <c r="G265" s="10"/>
      <c r="H265" s="10"/>
      <c r="I265" s="10"/>
      <c r="J265" s="10"/>
      <c r="K265" s="10"/>
    </row>
    <row r="266" spans="1:11" s="16" customFormat="1" ht="46.5" customHeight="1">
      <c r="A266" s="15"/>
      <c r="B266" s="15"/>
      <c r="C266" s="15"/>
      <c r="D266" s="23"/>
      <c r="E266" s="24"/>
      <c r="F266" s="10"/>
      <c r="G266" s="10"/>
      <c r="H266" s="10"/>
      <c r="I266" s="10"/>
      <c r="J266" s="10"/>
      <c r="K266" s="10"/>
    </row>
    <row r="267" spans="1:11" s="16" customFormat="1" ht="46.5" customHeight="1">
      <c r="A267" s="15"/>
      <c r="B267" s="15"/>
      <c r="C267" s="15"/>
      <c r="D267" s="23"/>
      <c r="E267" s="24"/>
      <c r="F267" s="10"/>
      <c r="G267" s="10"/>
      <c r="H267" s="10"/>
      <c r="I267" s="10"/>
      <c r="J267" s="10"/>
      <c r="K267" s="10"/>
    </row>
    <row r="268" spans="1:11" s="16" customFormat="1">
      <c r="A268" s="15"/>
      <c r="B268" s="15"/>
      <c r="C268" s="15"/>
      <c r="D268" s="23"/>
      <c r="E268" s="24"/>
      <c r="F268" s="10"/>
      <c r="G268" s="10"/>
      <c r="H268" s="10"/>
      <c r="I268" s="10"/>
      <c r="J268" s="10"/>
      <c r="K268" s="10"/>
    </row>
    <row r="269" spans="1:11" s="16" customFormat="1">
      <c r="A269" s="15"/>
      <c r="B269" s="15"/>
      <c r="C269" s="15"/>
      <c r="D269" s="23"/>
      <c r="E269" s="24"/>
      <c r="F269" s="10"/>
      <c r="G269" s="10"/>
      <c r="H269" s="10"/>
      <c r="I269" s="10"/>
      <c r="J269" s="10"/>
      <c r="K269" s="10"/>
    </row>
    <row r="270" spans="1:11" s="25" customFormat="1">
      <c r="A270" s="15"/>
      <c r="B270" s="15"/>
      <c r="C270" s="15"/>
      <c r="D270" s="23"/>
      <c r="E270" s="24"/>
      <c r="F270" s="10"/>
      <c r="G270" s="10"/>
      <c r="H270" s="10"/>
      <c r="I270" s="10"/>
      <c r="J270" s="10"/>
      <c r="K270" s="10"/>
    </row>
    <row r="271" spans="1:11" s="16" customFormat="1">
      <c r="A271" s="15"/>
      <c r="B271" s="15"/>
      <c r="C271" s="15"/>
      <c r="D271" s="23"/>
      <c r="E271" s="24"/>
      <c r="F271" s="10"/>
      <c r="G271" s="10"/>
      <c r="H271" s="10"/>
      <c r="I271" s="10"/>
      <c r="J271" s="10"/>
      <c r="K271" s="10"/>
    </row>
    <row r="272" spans="1:11" s="16" customFormat="1">
      <c r="A272" s="15"/>
      <c r="B272" s="15"/>
      <c r="C272" s="15"/>
      <c r="D272" s="23"/>
      <c r="E272" s="24"/>
      <c r="F272" s="10"/>
      <c r="G272" s="10"/>
      <c r="H272" s="10"/>
      <c r="I272" s="10"/>
      <c r="J272" s="10"/>
      <c r="K272" s="10"/>
    </row>
    <row r="273" spans="1:11" s="16" customFormat="1">
      <c r="A273" s="15"/>
      <c r="B273" s="15"/>
      <c r="C273" s="15"/>
      <c r="D273" s="23"/>
      <c r="E273" s="24"/>
      <c r="F273" s="10"/>
      <c r="G273" s="10"/>
      <c r="H273" s="10"/>
      <c r="I273" s="10"/>
      <c r="J273" s="10"/>
      <c r="K273" s="10"/>
    </row>
    <row r="274" spans="1:11" s="16" customFormat="1">
      <c r="A274" s="15"/>
      <c r="B274" s="15"/>
      <c r="C274" s="15"/>
      <c r="D274" s="23"/>
      <c r="E274" s="24"/>
      <c r="F274" s="10"/>
      <c r="G274" s="10"/>
      <c r="H274" s="10"/>
      <c r="I274" s="10"/>
      <c r="J274" s="10"/>
      <c r="K274" s="10"/>
    </row>
    <row r="275" spans="1:11" s="16" customFormat="1">
      <c r="A275" s="15"/>
      <c r="B275" s="15"/>
      <c r="C275" s="15"/>
      <c r="D275" s="23"/>
      <c r="E275" s="24"/>
      <c r="F275" s="10"/>
      <c r="G275" s="10"/>
      <c r="H275" s="10"/>
      <c r="I275" s="10"/>
      <c r="J275" s="10"/>
      <c r="K275" s="10"/>
    </row>
    <row r="276" spans="1:11" s="16" customFormat="1">
      <c r="A276" s="15"/>
      <c r="B276" s="15"/>
      <c r="C276" s="15"/>
      <c r="D276" s="23"/>
      <c r="E276" s="24"/>
      <c r="F276" s="10"/>
      <c r="G276" s="10"/>
      <c r="H276" s="10"/>
      <c r="I276" s="10"/>
      <c r="J276" s="10"/>
      <c r="K276" s="10"/>
    </row>
    <row r="277" spans="1:11" s="16" customFormat="1">
      <c r="A277" s="15"/>
      <c r="B277" s="15"/>
      <c r="C277" s="15"/>
      <c r="D277" s="23"/>
      <c r="E277" s="24"/>
      <c r="F277" s="10"/>
      <c r="G277" s="10"/>
      <c r="H277" s="10"/>
      <c r="I277" s="10"/>
      <c r="J277" s="10"/>
      <c r="K277" s="10"/>
    </row>
    <row r="278" spans="1:11" s="16" customFormat="1">
      <c r="A278" s="15"/>
      <c r="B278" s="15"/>
      <c r="C278" s="15"/>
      <c r="D278" s="23"/>
      <c r="E278" s="24"/>
      <c r="F278" s="10"/>
      <c r="G278" s="10"/>
      <c r="H278" s="10"/>
      <c r="I278" s="10"/>
      <c r="J278" s="10"/>
      <c r="K278" s="10"/>
    </row>
    <row r="279" spans="1:11" s="16" customFormat="1">
      <c r="A279" s="15"/>
      <c r="B279" s="15"/>
      <c r="C279" s="15"/>
      <c r="D279" s="23"/>
      <c r="E279" s="24"/>
      <c r="F279" s="10"/>
      <c r="G279" s="10"/>
      <c r="H279" s="10"/>
      <c r="I279" s="10"/>
      <c r="J279" s="10"/>
      <c r="K279" s="10"/>
    </row>
    <row r="280" spans="1:11" s="16" customFormat="1">
      <c r="A280" s="15"/>
      <c r="B280" s="15"/>
      <c r="C280" s="15"/>
      <c r="D280" s="23"/>
      <c r="E280" s="24"/>
      <c r="F280" s="10"/>
      <c r="G280" s="10"/>
      <c r="H280" s="10"/>
      <c r="I280" s="10"/>
      <c r="J280" s="10"/>
      <c r="K280" s="10"/>
    </row>
    <row r="281" spans="1:11" s="16" customFormat="1">
      <c r="A281" s="15"/>
      <c r="B281" s="15"/>
      <c r="C281" s="15"/>
      <c r="D281" s="23"/>
      <c r="E281" s="24"/>
      <c r="F281" s="10"/>
      <c r="G281" s="10"/>
      <c r="H281" s="10"/>
      <c r="I281" s="10"/>
      <c r="J281" s="10"/>
      <c r="K281" s="10"/>
    </row>
    <row r="282" spans="1:11" s="16" customFormat="1">
      <c r="A282" s="15"/>
      <c r="B282" s="15"/>
      <c r="C282" s="15"/>
      <c r="D282" s="23"/>
      <c r="E282" s="24"/>
      <c r="F282" s="10"/>
      <c r="G282" s="10"/>
      <c r="H282" s="10"/>
      <c r="I282" s="10"/>
      <c r="J282" s="10"/>
      <c r="K282" s="10"/>
    </row>
    <row r="283" spans="1:11" s="16" customFormat="1">
      <c r="A283" s="15"/>
      <c r="B283" s="15"/>
      <c r="C283" s="15"/>
      <c r="D283" s="23"/>
      <c r="E283" s="24"/>
      <c r="F283" s="10"/>
      <c r="G283" s="10"/>
      <c r="H283" s="10"/>
      <c r="I283" s="10"/>
      <c r="J283" s="10"/>
      <c r="K283" s="10"/>
    </row>
    <row r="284" spans="1:11" s="16" customFormat="1">
      <c r="A284" s="15"/>
      <c r="B284" s="15"/>
      <c r="C284" s="15"/>
      <c r="D284" s="23"/>
      <c r="E284" s="24"/>
      <c r="F284" s="10"/>
      <c r="G284" s="10"/>
      <c r="H284" s="10"/>
      <c r="I284" s="10"/>
      <c r="J284" s="10"/>
      <c r="K284" s="10"/>
    </row>
    <row r="285" spans="1:11" s="25" customFormat="1">
      <c r="A285" s="15"/>
      <c r="B285" s="15"/>
      <c r="C285" s="15"/>
      <c r="D285" s="23"/>
      <c r="E285" s="24"/>
      <c r="F285" s="10"/>
      <c r="G285" s="10"/>
      <c r="H285" s="10"/>
      <c r="I285" s="10"/>
      <c r="J285" s="10"/>
      <c r="K285" s="10"/>
    </row>
    <row r="286" spans="1:11" s="16" customFormat="1" ht="27" customHeight="1">
      <c r="A286" s="15"/>
      <c r="B286" s="15"/>
      <c r="C286" s="15"/>
      <c r="D286" s="23"/>
      <c r="E286" s="24"/>
      <c r="F286" s="10"/>
      <c r="G286" s="10"/>
      <c r="H286" s="10"/>
      <c r="I286" s="10"/>
      <c r="J286" s="10"/>
      <c r="K286" s="10"/>
    </row>
    <row r="287" spans="1:11" s="16" customFormat="1">
      <c r="A287" s="15"/>
      <c r="B287" s="15"/>
      <c r="C287" s="15"/>
      <c r="D287" s="23"/>
      <c r="E287" s="24"/>
      <c r="F287" s="10"/>
      <c r="G287" s="10"/>
      <c r="H287" s="10"/>
      <c r="I287" s="10"/>
      <c r="J287" s="10"/>
      <c r="K287" s="10"/>
    </row>
    <row r="288" spans="1:11" s="16" customFormat="1">
      <c r="A288" s="15"/>
      <c r="B288" s="15"/>
      <c r="C288" s="15"/>
      <c r="D288" s="23"/>
      <c r="E288" s="24"/>
      <c r="F288" s="10"/>
      <c r="G288" s="10"/>
      <c r="H288" s="10"/>
      <c r="I288" s="10"/>
      <c r="J288" s="10"/>
      <c r="K288" s="10"/>
    </row>
    <row r="289" spans="1:11" s="16" customFormat="1">
      <c r="A289" s="15"/>
      <c r="B289" s="15"/>
      <c r="C289" s="15"/>
      <c r="D289" s="23"/>
      <c r="E289" s="24"/>
      <c r="F289" s="10"/>
      <c r="G289" s="10"/>
      <c r="H289" s="10"/>
      <c r="I289" s="10"/>
      <c r="J289" s="10"/>
      <c r="K289" s="10"/>
    </row>
    <row r="290" spans="1:11" s="25" customFormat="1">
      <c r="A290" s="15"/>
      <c r="B290" s="15"/>
      <c r="C290" s="15"/>
      <c r="D290" s="23"/>
      <c r="E290" s="24"/>
      <c r="F290" s="10"/>
      <c r="G290" s="10"/>
      <c r="H290" s="10"/>
      <c r="I290" s="10"/>
      <c r="J290" s="10"/>
      <c r="K290" s="10"/>
    </row>
    <row r="291" spans="1:11" s="16" customFormat="1">
      <c r="A291" s="15"/>
      <c r="B291" s="15"/>
      <c r="C291" s="15"/>
      <c r="D291" s="23"/>
      <c r="E291" s="24"/>
      <c r="F291" s="10"/>
      <c r="G291" s="10"/>
      <c r="H291" s="10"/>
      <c r="I291" s="10"/>
      <c r="J291" s="10"/>
      <c r="K291" s="10"/>
    </row>
    <row r="292" spans="1:11" s="16" customFormat="1">
      <c r="A292" s="15"/>
      <c r="B292" s="15"/>
      <c r="C292" s="15"/>
      <c r="D292" s="23"/>
      <c r="E292" s="24"/>
      <c r="F292" s="10"/>
      <c r="G292" s="10"/>
      <c r="H292" s="10"/>
      <c r="I292" s="10"/>
      <c r="J292" s="10"/>
      <c r="K292" s="10"/>
    </row>
    <row r="293" spans="1:11" s="16" customFormat="1">
      <c r="A293" s="15"/>
      <c r="B293" s="15"/>
      <c r="C293" s="15"/>
      <c r="D293" s="23"/>
      <c r="E293" s="24"/>
      <c r="F293" s="10"/>
      <c r="G293" s="10"/>
      <c r="H293" s="10"/>
      <c r="I293" s="10"/>
      <c r="J293" s="10"/>
      <c r="K293" s="10"/>
    </row>
    <row r="294" spans="1:11" s="16" customFormat="1">
      <c r="A294" s="15"/>
      <c r="B294" s="15"/>
      <c r="C294" s="15"/>
      <c r="D294" s="23"/>
      <c r="E294" s="24"/>
      <c r="F294" s="10"/>
      <c r="G294" s="10"/>
      <c r="H294" s="10"/>
      <c r="I294" s="10"/>
      <c r="J294" s="10"/>
      <c r="K294" s="10"/>
    </row>
    <row r="295" spans="1:11" s="16" customFormat="1">
      <c r="A295" s="15"/>
      <c r="B295" s="15"/>
      <c r="C295" s="15"/>
      <c r="D295" s="23"/>
      <c r="E295" s="24"/>
      <c r="F295" s="10"/>
      <c r="G295" s="10"/>
      <c r="H295" s="10"/>
      <c r="I295" s="10"/>
      <c r="J295" s="10"/>
      <c r="K295" s="10"/>
    </row>
    <row r="296" spans="1:11" s="16" customFormat="1">
      <c r="A296" s="15"/>
      <c r="B296" s="15"/>
      <c r="C296" s="15"/>
      <c r="D296" s="23"/>
      <c r="E296" s="24"/>
      <c r="F296" s="10"/>
      <c r="G296" s="10"/>
      <c r="H296" s="10"/>
      <c r="I296" s="10"/>
      <c r="J296" s="10"/>
      <c r="K296" s="10"/>
    </row>
    <row r="298" spans="1:11" s="16" customFormat="1">
      <c r="A298" s="15"/>
      <c r="B298" s="15"/>
      <c r="C298" s="15"/>
      <c r="D298" s="23"/>
      <c r="E298" s="24"/>
      <c r="F298" s="10"/>
      <c r="G298" s="10"/>
      <c r="H298" s="10"/>
      <c r="I298" s="10"/>
      <c r="J298" s="10"/>
      <c r="K298" s="10"/>
    </row>
    <row r="299" spans="1:11" s="16" customFormat="1">
      <c r="A299" s="15"/>
      <c r="B299" s="15"/>
      <c r="C299" s="15"/>
      <c r="D299" s="23"/>
      <c r="E299" s="24"/>
      <c r="F299" s="10"/>
      <c r="G299" s="10"/>
      <c r="H299" s="10"/>
      <c r="I299" s="10"/>
      <c r="J299" s="10"/>
      <c r="K299" s="10"/>
    </row>
    <row r="300" spans="1:11" s="16" customFormat="1">
      <c r="A300" s="15"/>
      <c r="B300" s="15"/>
      <c r="C300" s="15"/>
      <c r="D300" s="23"/>
      <c r="E300" s="24"/>
      <c r="F300" s="10"/>
      <c r="G300" s="10"/>
      <c r="H300" s="10"/>
      <c r="I300" s="10"/>
      <c r="J300" s="10"/>
      <c r="K300" s="10"/>
    </row>
    <row r="301" spans="1:11" s="16" customFormat="1">
      <c r="A301" s="15"/>
      <c r="B301" s="15"/>
      <c r="C301" s="15"/>
      <c r="D301" s="23"/>
      <c r="E301" s="24"/>
      <c r="F301" s="10"/>
      <c r="G301" s="10"/>
      <c r="H301" s="10"/>
      <c r="I301" s="10"/>
      <c r="J301" s="10"/>
      <c r="K301" s="10"/>
    </row>
    <row r="302" spans="1:11" s="16" customFormat="1">
      <c r="A302" s="15"/>
      <c r="B302" s="15"/>
      <c r="C302" s="15"/>
      <c r="D302" s="23"/>
      <c r="E302" s="24"/>
      <c r="F302" s="10"/>
      <c r="G302" s="10"/>
      <c r="H302" s="10"/>
      <c r="I302" s="10"/>
      <c r="J302" s="10"/>
      <c r="K302" s="10"/>
    </row>
    <row r="303" spans="1:11" s="16" customFormat="1">
      <c r="A303" s="15"/>
      <c r="B303" s="15"/>
      <c r="C303" s="15"/>
      <c r="D303" s="23"/>
      <c r="E303" s="24"/>
      <c r="F303" s="10"/>
      <c r="G303" s="10"/>
      <c r="H303" s="10"/>
      <c r="I303" s="10"/>
      <c r="J303" s="10"/>
      <c r="K303" s="10"/>
    </row>
    <row r="304" spans="1:11" s="25" customFormat="1">
      <c r="A304" s="15"/>
      <c r="B304" s="15"/>
      <c r="C304" s="15"/>
      <c r="D304" s="23"/>
      <c r="E304" s="24"/>
      <c r="F304" s="10"/>
      <c r="G304" s="10"/>
      <c r="H304" s="10"/>
      <c r="I304" s="10"/>
      <c r="J304" s="10"/>
      <c r="K304" s="10"/>
    </row>
    <row r="305" spans="1:11" s="25" customFormat="1">
      <c r="A305" s="15"/>
      <c r="B305" s="15"/>
      <c r="C305" s="15"/>
      <c r="D305" s="23"/>
      <c r="E305" s="24"/>
      <c r="F305" s="10"/>
      <c r="G305" s="10"/>
      <c r="H305" s="10"/>
      <c r="I305" s="10"/>
      <c r="J305" s="10"/>
      <c r="K305" s="10"/>
    </row>
    <row r="306" spans="1:11" s="16" customFormat="1">
      <c r="A306" s="15"/>
      <c r="B306" s="15"/>
      <c r="C306" s="15"/>
      <c r="D306" s="23"/>
      <c r="E306" s="24"/>
      <c r="F306" s="10"/>
      <c r="G306" s="10"/>
      <c r="H306" s="10"/>
      <c r="I306" s="10"/>
      <c r="J306" s="10"/>
      <c r="K306" s="10"/>
    </row>
    <row r="307" spans="1:11" s="25" customFormat="1">
      <c r="A307" s="15"/>
      <c r="B307" s="15"/>
      <c r="C307" s="15"/>
      <c r="D307" s="23"/>
      <c r="E307" s="24"/>
      <c r="F307" s="10"/>
      <c r="G307" s="10"/>
      <c r="H307" s="10"/>
      <c r="I307" s="10"/>
      <c r="J307" s="10"/>
      <c r="K307" s="10"/>
    </row>
    <row r="308" spans="1:11" s="16" customFormat="1">
      <c r="A308" s="15"/>
      <c r="B308" s="15"/>
      <c r="C308" s="15"/>
      <c r="D308" s="23"/>
      <c r="E308" s="24"/>
      <c r="F308" s="10"/>
      <c r="G308" s="10"/>
      <c r="H308" s="10"/>
      <c r="I308" s="10"/>
      <c r="J308" s="10"/>
      <c r="K308" s="10"/>
    </row>
    <row r="309" spans="1:11" s="16" customFormat="1">
      <c r="A309" s="15"/>
      <c r="B309" s="15"/>
      <c r="C309" s="15"/>
      <c r="D309" s="23"/>
      <c r="E309" s="24"/>
      <c r="F309" s="10"/>
      <c r="G309" s="10"/>
      <c r="H309" s="10"/>
      <c r="I309" s="10"/>
      <c r="J309" s="10"/>
      <c r="K309" s="10"/>
    </row>
    <row r="310" spans="1:11" s="16" customFormat="1">
      <c r="A310" s="15"/>
      <c r="B310" s="15"/>
      <c r="C310" s="15"/>
      <c r="D310" s="23"/>
      <c r="E310" s="24"/>
      <c r="F310" s="10"/>
      <c r="G310" s="10"/>
      <c r="H310" s="10"/>
      <c r="I310" s="10"/>
      <c r="J310" s="10"/>
      <c r="K310" s="10"/>
    </row>
    <row r="311" spans="1:11" s="16" customFormat="1">
      <c r="A311" s="15"/>
      <c r="B311" s="15"/>
      <c r="C311" s="15"/>
      <c r="D311" s="23"/>
      <c r="E311" s="24"/>
      <c r="F311" s="10"/>
      <c r="G311" s="10"/>
      <c r="H311" s="10"/>
      <c r="I311" s="10"/>
      <c r="J311" s="10"/>
      <c r="K311" s="10"/>
    </row>
    <row r="312" spans="1:11" s="25" customFormat="1">
      <c r="A312" s="15"/>
      <c r="B312" s="15"/>
      <c r="C312" s="15"/>
      <c r="D312" s="23"/>
      <c r="E312" s="24"/>
      <c r="F312" s="10"/>
      <c r="G312" s="10"/>
      <c r="H312" s="10"/>
      <c r="I312" s="10"/>
      <c r="J312" s="10"/>
      <c r="K312" s="10"/>
    </row>
    <row r="313" spans="1:11" s="16" customFormat="1">
      <c r="A313" s="15"/>
      <c r="B313" s="15"/>
      <c r="C313" s="15"/>
      <c r="D313" s="23"/>
      <c r="E313" s="24"/>
      <c r="F313" s="10"/>
      <c r="G313" s="10"/>
      <c r="H313" s="10"/>
      <c r="I313" s="10"/>
      <c r="J313" s="10"/>
      <c r="K313" s="10"/>
    </row>
    <row r="314" spans="1:11" s="16" customFormat="1">
      <c r="A314" s="15"/>
      <c r="B314" s="15"/>
      <c r="C314" s="15"/>
      <c r="D314" s="23"/>
      <c r="E314" s="24"/>
      <c r="F314" s="10"/>
      <c r="G314" s="10"/>
      <c r="H314" s="10"/>
      <c r="I314" s="10"/>
      <c r="J314" s="10"/>
      <c r="K314" s="10"/>
    </row>
    <row r="315" spans="1:11" s="16" customFormat="1" ht="28.5" customHeight="1">
      <c r="A315" s="15"/>
      <c r="B315" s="15"/>
      <c r="C315" s="15"/>
      <c r="D315" s="23"/>
      <c r="E315" s="24"/>
      <c r="F315" s="10"/>
      <c r="G315" s="10"/>
      <c r="H315" s="10"/>
      <c r="I315" s="10"/>
      <c r="J315" s="10"/>
      <c r="K315" s="10"/>
    </row>
    <row r="316" spans="1:11" s="16" customFormat="1" ht="26.25" customHeight="1">
      <c r="A316" s="15"/>
      <c r="B316" s="15"/>
      <c r="C316" s="15"/>
      <c r="D316" s="23"/>
      <c r="E316" s="24"/>
      <c r="F316" s="10"/>
      <c r="G316" s="10"/>
      <c r="H316" s="10"/>
      <c r="I316" s="10"/>
      <c r="J316" s="10"/>
      <c r="K316" s="10"/>
    </row>
    <row r="317" spans="1:11" s="16" customFormat="1">
      <c r="A317" s="15"/>
      <c r="B317" s="15"/>
      <c r="C317" s="15"/>
      <c r="D317" s="23"/>
      <c r="E317" s="24"/>
      <c r="F317" s="10"/>
      <c r="G317" s="10"/>
      <c r="H317" s="10"/>
      <c r="I317" s="10"/>
      <c r="J317" s="10"/>
      <c r="K317" s="10"/>
    </row>
    <row r="318" spans="1:11" s="25" customFormat="1">
      <c r="A318" s="15"/>
      <c r="B318" s="15"/>
      <c r="C318" s="15"/>
      <c r="D318" s="23"/>
      <c r="E318" s="24"/>
      <c r="F318" s="10"/>
      <c r="G318" s="10"/>
      <c r="H318" s="10"/>
      <c r="I318" s="10"/>
      <c r="J318" s="10"/>
      <c r="K318" s="10"/>
    </row>
    <row r="319" spans="1:11" s="16" customFormat="1">
      <c r="A319" s="15"/>
      <c r="B319" s="15"/>
      <c r="C319" s="15"/>
      <c r="D319" s="23"/>
      <c r="E319" s="24"/>
      <c r="F319" s="10"/>
      <c r="G319" s="10"/>
      <c r="H319" s="10"/>
      <c r="I319" s="10"/>
      <c r="J319" s="10"/>
      <c r="K319" s="10"/>
    </row>
    <row r="320" spans="1:11" s="16" customFormat="1">
      <c r="A320" s="15"/>
      <c r="B320" s="15"/>
      <c r="C320" s="15"/>
      <c r="D320" s="23"/>
      <c r="E320" s="24"/>
      <c r="F320" s="10"/>
      <c r="G320" s="10"/>
      <c r="H320" s="10"/>
      <c r="I320" s="10"/>
      <c r="J320" s="10"/>
      <c r="K320" s="10"/>
    </row>
    <row r="321" spans="1:11" s="16" customFormat="1">
      <c r="A321" s="15"/>
      <c r="B321" s="15"/>
      <c r="C321" s="15"/>
      <c r="D321" s="23"/>
      <c r="E321" s="24"/>
      <c r="F321" s="10"/>
      <c r="G321" s="10"/>
      <c r="H321" s="10"/>
      <c r="I321" s="10"/>
      <c r="J321" s="10"/>
      <c r="K321" s="10"/>
    </row>
    <row r="322" spans="1:11" s="16" customFormat="1">
      <c r="A322" s="15"/>
      <c r="B322" s="15"/>
      <c r="C322" s="15"/>
      <c r="D322" s="23"/>
      <c r="E322" s="24"/>
      <c r="F322" s="10"/>
      <c r="G322" s="10"/>
      <c r="H322" s="10"/>
      <c r="I322" s="10"/>
      <c r="J322" s="10"/>
      <c r="K322" s="10"/>
    </row>
    <row r="323" spans="1:11" s="16" customFormat="1">
      <c r="A323" s="15"/>
      <c r="B323" s="15"/>
      <c r="C323" s="15"/>
      <c r="D323" s="23"/>
      <c r="E323" s="24"/>
      <c r="F323" s="10"/>
      <c r="G323" s="10"/>
      <c r="H323" s="10"/>
      <c r="I323" s="10"/>
      <c r="J323" s="10"/>
      <c r="K323" s="10"/>
    </row>
    <row r="324" spans="1:11" s="16" customFormat="1">
      <c r="A324" s="15"/>
      <c r="B324" s="15"/>
      <c r="C324" s="15"/>
      <c r="D324" s="23"/>
      <c r="E324" s="24"/>
      <c r="F324" s="10"/>
      <c r="G324" s="10"/>
      <c r="H324" s="10"/>
      <c r="I324" s="10"/>
      <c r="J324" s="10"/>
      <c r="K324" s="10"/>
    </row>
    <row r="325" spans="1:11" s="36" customFormat="1">
      <c r="A325" s="15"/>
      <c r="B325" s="15"/>
      <c r="C325" s="15"/>
      <c r="D325" s="23"/>
      <c r="E325" s="24"/>
      <c r="F325" s="10"/>
      <c r="G325" s="10"/>
      <c r="H325" s="10"/>
      <c r="I325" s="10"/>
      <c r="J325" s="10"/>
      <c r="K325" s="10"/>
    </row>
    <row r="326" spans="1:11" s="36" customFormat="1">
      <c r="A326" s="15"/>
      <c r="B326" s="15"/>
      <c r="C326" s="15"/>
      <c r="D326" s="23"/>
      <c r="E326" s="24"/>
      <c r="F326" s="10"/>
      <c r="G326" s="10"/>
      <c r="H326" s="10"/>
      <c r="I326" s="10"/>
      <c r="J326" s="10"/>
      <c r="K326" s="10"/>
    </row>
    <row r="327" spans="1:11" s="16" customFormat="1">
      <c r="A327" s="15"/>
      <c r="B327" s="15"/>
      <c r="C327" s="15"/>
      <c r="D327" s="23"/>
      <c r="E327" s="24"/>
      <c r="F327" s="10"/>
      <c r="G327" s="10"/>
      <c r="H327" s="10"/>
      <c r="I327" s="10"/>
      <c r="J327" s="10"/>
      <c r="K327" s="10"/>
    </row>
    <row r="328" spans="1:11" s="16" customFormat="1">
      <c r="A328" s="15"/>
      <c r="B328" s="15"/>
      <c r="C328" s="15"/>
      <c r="D328" s="23"/>
      <c r="E328" s="24"/>
      <c r="F328" s="10"/>
      <c r="G328" s="10"/>
      <c r="H328" s="10"/>
      <c r="I328" s="10"/>
      <c r="J328" s="10"/>
      <c r="K328" s="10"/>
    </row>
    <row r="329" spans="1:11" s="16" customFormat="1">
      <c r="A329" s="15"/>
      <c r="B329" s="15"/>
      <c r="C329" s="15"/>
      <c r="D329" s="23"/>
      <c r="E329" s="24"/>
      <c r="F329" s="10"/>
      <c r="G329" s="10"/>
      <c r="H329" s="10"/>
      <c r="I329" s="10"/>
      <c r="J329" s="10"/>
      <c r="K329" s="10"/>
    </row>
    <row r="330" spans="1:11" s="16" customFormat="1">
      <c r="A330" s="15"/>
      <c r="B330" s="15"/>
      <c r="C330" s="15"/>
      <c r="D330" s="23"/>
      <c r="E330" s="24"/>
      <c r="F330" s="10"/>
      <c r="G330" s="10"/>
      <c r="H330" s="10"/>
      <c r="I330" s="10"/>
      <c r="J330" s="10"/>
      <c r="K330" s="10"/>
    </row>
    <row r="331" spans="1:11" s="16" customFormat="1">
      <c r="A331" s="15"/>
      <c r="B331" s="15"/>
      <c r="C331" s="15"/>
      <c r="D331" s="23"/>
      <c r="E331" s="24"/>
      <c r="F331" s="10"/>
      <c r="G331" s="10"/>
      <c r="H331" s="10"/>
      <c r="I331" s="10"/>
      <c r="J331" s="10"/>
      <c r="K331" s="10"/>
    </row>
    <row r="332" spans="1:11" s="16" customFormat="1">
      <c r="A332" s="15"/>
      <c r="B332" s="15"/>
      <c r="C332" s="15"/>
      <c r="D332" s="23"/>
      <c r="E332" s="24"/>
      <c r="F332" s="10"/>
      <c r="G332" s="10"/>
      <c r="H332" s="10"/>
      <c r="I332" s="10"/>
      <c r="J332" s="10"/>
      <c r="K332" s="10"/>
    </row>
    <row r="333" spans="1:11" s="16" customFormat="1">
      <c r="A333" s="15"/>
      <c r="B333" s="15"/>
      <c r="C333" s="15"/>
      <c r="D333" s="23"/>
      <c r="E333" s="24"/>
      <c r="F333" s="10"/>
      <c r="G333" s="10"/>
      <c r="H333" s="10"/>
      <c r="I333" s="10"/>
      <c r="J333" s="10"/>
      <c r="K333" s="10"/>
    </row>
    <row r="334" spans="1:11" s="16" customFormat="1">
      <c r="A334" s="15"/>
      <c r="B334" s="15"/>
      <c r="C334" s="15"/>
      <c r="D334" s="23"/>
      <c r="E334" s="24"/>
      <c r="F334" s="10"/>
      <c r="G334" s="10"/>
      <c r="H334" s="10"/>
      <c r="I334" s="10"/>
      <c r="J334" s="10"/>
      <c r="K334" s="10"/>
    </row>
    <row r="336" spans="1:11" s="16" customFormat="1">
      <c r="A336" s="15"/>
      <c r="B336" s="15"/>
      <c r="C336" s="15"/>
      <c r="D336" s="23"/>
      <c r="E336" s="24"/>
      <c r="F336" s="10"/>
      <c r="G336" s="10"/>
      <c r="H336" s="10"/>
      <c r="I336" s="10"/>
      <c r="J336" s="10"/>
      <c r="K336" s="10"/>
    </row>
    <row r="337" spans="1:11" s="25" customFormat="1">
      <c r="A337" s="15"/>
      <c r="B337" s="15"/>
      <c r="C337" s="15"/>
      <c r="D337" s="23"/>
      <c r="E337" s="24"/>
      <c r="F337" s="10"/>
      <c r="G337" s="10"/>
      <c r="H337" s="10"/>
      <c r="I337" s="10"/>
      <c r="J337" s="10"/>
      <c r="K337" s="10"/>
    </row>
    <row r="338" spans="1:11" s="16" customFormat="1">
      <c r="A338" s="15"/>
      <c r="B338" s="15"/>
      <c r="C338" s="15"/>
      <c r="D338" s="23"/>
      <c r="E338" s="24"/>
      <c r="F338" s="10"/>
      <c r="G338" s="10"/>
      <c r="H338" s="10"/>
      <c r="I338" s="10"/>
      <c r="J338" s="10"/>
      <c r="K338" s="10"/>
    </row>
    <row r="339" spans="1:11" s="16" customFormat="1">
      <c r="A339" s="15"/>
      <c r="B339" s="15"/>
      <c r="C339" s="15"/>
      <c r="D339" s="23"/>
      <c r="E339" s="24"/>
      <c r="F339" s="10"/>
      <c r="G339" s="10"/>
      <c r="H339" s="10"/>
      <c r="I339" s="10"/>
      <c r="J339" s="10"/>
      <c r="K339" s="10"/>
    </row>
    <row r="340" spans="1:11" s="25" customFormat="1">
      <c r="A340" s="15"/>
      <c r="B340" s="15"/>
      <c r="C340" s="15"/>
      <c r="D340" s="23"/>
      <c r="E340" s="24"/>
      <c r="F340" s="10"/>
      <c r="G340" s="10"/>
      <c r="H340" s="10"/>
      <c r="I340" s="10"/>
      <c r="J340" s="10"/>
      <c r="K340" s="10"/>
    </row>
    <row r="341" spans="1:11" s="16" customFormat="1" ht="25.5" customHeight="1">
      <c r="A341" s="15"/>
      <c r="B341" s="15"/>
      <c r="C341" s="15"/>
      <c r="D341" s="23"/>
      <c r="E341" s="24"/>
      <c r="F341" s="10"/>
      <c r="G341" s="10"/>
      <c r="H341" s="10"/>
      <c r="I341" s="10"/>
      <c r="J341" s="10"/>
      <c r="K341" s="10"/>
    </row>
    <row r="342" spans="1:11" s="16" customFormat="1">
      <c r="A342" s="15"/>
      <c r="B342" s="15"/>
      <c r="C342" s="15"/>
      <c r="D342" s="23"/>
      <c r="E342" s="24"/>
      <c r="F342" s="10"/>
      <c r="G342" s="10"/>
      <c r="H342" s="10"/>
      <c r="I342" s="10"/>
      <c r="J342" s="10"/>
      <c r="K342" s="10"/>
    </row>
    <row r="343" spans="1:11" s="16" customFormat="1">
      <c r="A343" s="15"/>
      <c r="B343" s="15"/>
      <c r="C343" s="15"/>
      <c r="D343" s="23"/>
      <c r="E343" s="24"/>
      <c r="F343" s="10"/>
      <c r="G343" s="10"/>
      <c r="H343" s="10"/>
      <c r="I343" s="10"/>
      <c r="J343" s="10"/>
      <c r="K343" s="10"/>
    </row>
    <row r="344" spans="1:11" s="16" customFormat="1">
      <c r="A344" s="15"/>
      <c r="B344" s="15"/>
      <c r="C344" s="15"/>
      <c r="D344" s="23"/>
      <c r="E344" s="24"/>
      <c r="F344" s="10"/>
      <c r="G344" s="10"/>
      <c r="H344" s="10"/>
      <c r="I344" s="10"/>
      <c r="J344" s="10"/>
      <c r="K344" s="10"/>
    </row>
    <row r="345" spans="1:11" s="16" customFormat="1" ht="23.25" customHeight="1">
      <c r="A345" s="15"/>
      <c r="B345" s="15"/>
      <c r="C345" s="15"/>
      <c r="D345" s="23"/>
      <c r="E345" s="24"/>
      <c r="F345" s="10"/>
      <c r="G345" s="10"/>
      <c r="H345" s="10"/>
      <c r="I345" s="10"/>
      <c r="J345" s="10"/>
      <c r="K345" s="10"/>
    </row>
    <row r="346" spans="1:11" s="16" customFormat="1">
      <c r="A346" s="15"/>
      <c r="B346" s="15"/>
      <c r="C346" s="15"/>
      <c r="D346" s="23"/>
      <c r="E346" s="24"/>
      <c r="F346" s="10"/>
      <c r="G346" s="10"/>
      <c r="H346" s="10"/>
      <c r="I346" s="10"/>
      <c r="J346" s="10"/>
      <c r="K346" s="10"/>
    </row>
    <row r="347" spans="1:11" s="16" customFormat="1">
      <c r="A347" s="15"/>
      <c r="B347" s="15"/>
      <c r="C347" s="15"/>
      <c r="D347" s="23"/>
      <c r="E347" s="24"/>
      <c r="F347" s="10"/>
      <c r="G347" s="10"/>
      <c r="H347" s="10"/>
      <c r="I347" s="10"/>
      <c r="J347" s="10"/>
      <c r="K347" s="10"/>
    </row>
    <row r="348" spans="1:11" s="16" customFormat="1">
      <c r="A348" s="15"/>
      <c r="B348" s="15"/>
      <c r="C348" s="15"/>
      <c r="D348" s="23"/>
      <c r="E348" s="24"/>
      <c r="F348" s="10"/>
      <c r="G348" s="10"/>
      <c r="H348" s="10"/>
      <c r="I348" s="10"/>
      <c r="J348" s="10"/>
      <c r="K348" s="10"/>
    </row>
    <row r="349" spans="1:11" s="16" customFormat="1">
      <c r="A349" s="15"/>
      <c r="B349" s="15"/>
      <c r="C349" s="15"/>
      <c r="D349" s="23"/>
      <c r="E349" s="24"/>
      <c r="F349" s="10"/>
      <c r="G349" s="10"/>
      <c r="H349" s="10"/>
      <c r="I349" s="10"/>
      <c r="J349" s="10"/>
      <c r="K349" s="10"/>
    </row>
    <row r="350" spans="1:11" s="16" customFormat="1">
      <c r="A350" s="15"/>
      <c r="B350" s="15"/>
      <c r="C350" s="15"/>
      <c r="D350" s="23"/>
      <c r="E350" s="24"/>
      <c r="F350" s="10"/>
      <c r="G350" s="10"/>
      <c r="H350" s="10"/>
      <c r="I350" s="10"/>
      <c r="J350" s="10"/>
      <c r="K350" s="10"/>
    </row>
    <row r="351" spans="1:11" s="16" customFormat="1">
      <c r="A351" s="15"/>
      <c r="B351" s="15"/>
      <c r="C351" s="15"/>
      <c r="D351" s="23"/>
      <c r="E351" s="24"/>
      <c r="F351" s="10"/>
      <c r="G351" s="10"/>
      <c r="H351" s="10"/>
      <c r="I351" s="10"/>
      <c r="J351" s="10"/>
      <c r="K351" s="10"/>
    </row>
    <row r="352" spans="1:11" s="16" customFormat="1">
      <c r="A352" s="15"/>
      <c r="B352" s="15"/>
      <c r="C352" s="15"/>
      <c r="D352" s="23"/>
      <c r="E352" s="24"/>
      <c r="F352" s="10"/>
      <c r="G352" s="10"/>
      <c r="H352" s="10"/>
      <c r="I352" s="10"/>
      <c r="J352" s="10"/>
      <c r="K352" s="10"/>
    </row>
    <row r="353" spans="1:11" s="16" customFormat="1">
      <c r="A353" s="15"/>
      <c r="B353" s="15"/>
      <c r="C353" s="15"/>
      <c r="D353" s="23"/>
      <c r="E353" s="24"/>
      <c r="F353" s="10"/>
      <c r="G353" s="10"/>
      <c r="H353" s="10"/>
      <c r="I353" s="10"/>
      <c r="J353" s="10"/>
      <c r="K353" s="10"/>
    </row>
    <row r="354" spans="1:11" s="16" customFormat="1">
      <c r="A354" s="15"/>
      <c r="B354" s="15"/>
      <c r="C354" s="15"/>
      <c r="D354" s="23"/>
      <c r="E354" s="24"/>
      <c r="F354" s="10"/>
      <c r="G354" s="10"/>
      <c r="H354" s="10"/>
      <c r="I354" s="10"/>
      <c r="J354" s="10"/>
      <c r="K354" s="10"/>
    </row>
    <row r="355" spans="1:11" s="16" customFormat="1">
      <c r="A355" s="15"/>
      <c r="B355" s="15"/>
      <c r="C355" s="15"/>
      <c r="D355" s="23"/>
      <c r="E355" s="24"/>
      <c r="F355" s="10"/>
      <c r="G355" s="10"/>
      <c r="H355" s="10"/>
      <c r="I355" s="10"/>
      <c r="J355" s="10"/>
      <c r="K355" s="10"/>
    </row>
    <row r="356" spans="1:11" s="16" customFormat="1">
      <c r="A356" s="15"/>
      <c r="B356" s="15"/>
      <c r="C356" s="15"/>
      <c r="D356" s="23"/>
      <c r="E356" s="24"/>
      <c r="F356" s="10"/>
      <c r="G356" s="10"/>
      <c r="H356" s="10"/>
      <c r="I356" s="10"/>
      <c r="J356" s="10"/>
      <c r="K356" s="10"/>
    </row>
    <row r="357" spans="1:11" s="16" customFormat="1">
      <c r="A357" s="15"/>
      <c r="B357" s="15"/>
      <c r="C357" s="15"/>
      <c r="D357" s="23"/>
      <c r="E357" s="24"/>
      <c r="F357" s="10"/>
      <c r="G357" s="10"/>
      <c r="H357" s="10"/>
      <c r="I357" s="10"/>
      <c r="J357" s="10"/>
      <c r="K357" s="10"/>
    </row>
    <row r="358" spans="1:11" s="16" customFormat="1">
      <c r="A358" s="15"/>
      <c r="B358" s="15"/>
      <c r="C358" s="15"/>
      <c r="D358" s="23"/>
      <c r="E358" s="24"/>
      <c r="F358" s="10"/>
      <c r="G358" s="10"/>
      <c r="H358" s="10"/>
      <c r="I358" s="10"/>
      <c r="J358" s="10"/>
      <c r="K358" s="10"/>
    </row>
    <row r="359" spans="1:11" s="16" customFormat="1">
      <c r="A359" s="15"/>
      <c r="B359" s="15"/>
      <c r="C359" s="15"/>
      <c r="D359" s="23"/>
      <c r="E359" s="24"/>
      <c r="F359" s="10"/>
      <c r="G359" s="10"/>
      <c r="H359" s="10"/>
      <c r="I359" s="10"/>
      <c r="J359" s="10"/>
      <c r="K359" s="10"/>
    </row>
    <row r="360" spans="1:11" s="16" customFormat="1">
      <c r="A360" s="15"/>
      <c r="B360" s="15"/>
      <c r="C360" s="15"/>
      <c r="D360" s="23"/>
      <c r="E360" s="24"/>
      <c r="F360" s="10"/>
      <c r="G360" s="10"/>
      <c r="H360" s="10"/>
      <c r="I360" s="10"/>
      <c r="J360" s="10"/>
      <c r="K360" s="10"/>
    </row>
    <row r="361" spans="1:11" s="16" customFormat="1">
      <c r="A361" s="15"/>
      <c r="B361" s="15"/>
      <c r="C361" s="15"/>
      <c r="D361" s="23"/>
      <c r="E361" s="24"/>
      <c r="F361" s="10"/>
      <c r="G361" s="10"/>
      <c r="H361" s="10"/>
      <c r="I361" s="10"/>
      <c r="J361" s="10"/>
      <c r="K361" s="10"/>
    </row>
    <row r="362" spans="1:11" s="16" customFormat="1">
      <c r="A362" s="15"/>
      <c r="B362" s="15"/>
      <c r="C362" s="15"/>
      <c r="D362" s="23"/>
      <c r="E362" s="24"/>
      <c r="F362" s="10"/>
      <c r="G362" s="10"/>
      <c r="H362" s="10"/>
      <c r="I362" s="10"/>
      <c r="J362" s="10"/>
      <c r="K362" s="10"/>
    </row>
    <row r="363" spans="1:11" s="25" customFormat="1">
      <c r="A363" s="15"/>
      <c r="B363" s="15"/>
      <c r="C363" s="15"/>
      <c r="D363" s="23"/>
      <c r="E363" s="24"/>
      <c r="F363" s="10"/>
      <c r="G363" s="10"/>
      <c r="H363" s="10"/>
      <c r="I363" s="10"/>
      <c r="J363" s="10"/>
      <c r="K363" s="10"/>
    </row>
    <row r="364" spans="1:11" s="16" customFormat="1" ht="46.5" customHeight="1">
      <c r="A364" s="15"/>
      <c r="B364" s="15"/>
      <c r="C364" s="15"/>
      <c r="D364" s="23"/>
      <c r="E364" s="24"/>
      <c r="F364" s="10"/>
      <c r="G364" s="10"/>
      <c r="H364" s="10"/>
      <c r="I364" s="10"/>
      <c r="J364" s="10"/>
      <c r="K364" s="10"/>
    </row>
    <row r="365" spans="1:11" s="16" customFormat="1">
      <c r="A365" s="15"/>
      <c r="B365" s="15"/>
      <c r="C365" s="15"/>
      <c r="D365" s="23"/>
      <c r="E365" s="24"/>
      <c r="F365" s="10"/>
      <c r="G365" s="10"/>
      <c r="H365" s="10"/>
      <c r="I365" s="10"/>
      <c r="J365" s="10"/>
      <c r="K365" s="10"/>
    </row>
    <row r="366" spans="1:11" s="16" customFormat="1">
      <c r="A366" s="15"/>
      <c r="B366" s="15"/>
      <c r="C366" s="15"/>
      <c r="D366" s="23"/>
      <c r="E366" s="24"/>
      <c r="F366" s="10"/>
      <c r="G366" s="10"/>
      <c r="H366" s="10"/>
      <c r="I366" s="10"/>
      <c r="J366" s="10"/>
      <c r="K366" s="10"/>
    </row>
    <row r="367" spans="1:11" s="16" customFormat="1">
      <c r="A367" s="15"/>
      <c r="B367" s="15"/>
      <c r="C367" s="15"/>
      <c r="D367" s="23"/>
      <c r="E367" s="24"/>
      <c r="F367" s="10"/>
      <c r="G367" s="10"/>
      <c r="H367" s="10"/>
      <c r="I367" s="10"/>
      <c r="J367" s="10"/>
      <c r="K367" s="10"/>
    </row>
    <row r="368" spans="1:11" s="16" customFormat="1">
      <c r="A368" s="15"/>
      <c r="B368" s="15"/>
      <c r="C368" s="15"/>
      <c r="D368" s="23"/>
      <c r="E368" s="24"/>
      <c r="F368" s="10"/>
      <c r="G368" s="10"/>
      <c r="H368" s="10"/>
      <c r="I368" s="10"/>
      <c r="J368" s="10"/>
      <c r="K368" s="10"/>
    </row>
    <row r="369" spans="1:11" s="16" customFormat="1">
      <c r="A369" s="15"/>
      <c r="B369" s="15"/>
      <c r="C369" s="15"/>
      <c r="D369" s="23"/>
      <c r="E369" s="24"/>
      <c r="F369" s="10"/>
      <c r="G369" s="10"/>
      <c r="H369" s="10"/>
      <c r="I369" s="10"/>
      <c r="J369" s="10"/>
      <c r="K369" s="10"/>
    </row>
    <row r="370" spans="1:11" s="16" customFormat="1">
      <c r="A370" s="15"/>
      <c r="B370" s="15"/>
      <c r="C370" s="15"/>
      <c r="D370" s="23"/>
      <c r="E370" s="24"/>
      <c r="F370" s="10"/>
      <c r="G370" s="10"/>
      <c r="H370" s="10"/>
      <c r="I370" s="10"/>
      <c r="J370" s="10"/>
      <c r="K370" s="10"/>
    </row>
    <row r="371" spans="1:11" s="16" customFormat="1">
      <c r="A371" s="15"/>
      <c r="B371" s="15"/>
      <c r="C371" s="15"/>
      <c r="D371" s="23"/>
      <c r="E371" s="24"/>
      <c r="F371" s="10"/>
      <c r="G371" s="10"/>
      <c r="H371" s="10"/>
      <c r="I371" s="10"/>
      <c r="J371" s="10"/>
      <c r="K371" s="10"/>
    </row>
    <row r="372" spans="1:11" s="16" customFormat="1">
      <c r="A372" s="15"/>
      <c r="B372" s="15"/>
      <c r="C372" s="15"/>
      <c r="D372" s="23"/>
      <c r="E372" s="24"/>
      <c r="F372" s="10"/>
      <c r="G372" s="10"/>
      <c r="H372" s="10"/>
      <c r="I372" s="10"/>
      <c r="J372" s="10"/>
      <c r="K372" s="10"/>
    </row>
    <row r="373" spans="1:11" s="16" customFormat="1">
      <c r="A373" s="15"/>
      <c r="B373" s="15"/>
      <c r="C373" s="15"/>
      <c r="D373" s="23"/>
      <c r="E373" s="24"/>
      <c r="F373" s="10"/>
      <c r="G373" s="10"/>
      <c r="H373" s="10"/>
      <c r="I373" s="10"/>
      <c r="J373" s="10"/>
      <c r="K373" s="10"/>
    </row>
    <row r="374" spans="1:11" s="16" customFormat="1">
      <c r="A374" s="15"/>
      <c r="B374" s="15"/>
      <c r="C374" s="15"/>
      <c r="D374" s="23"/>
      <c r="E374" s="24"/>
      <c r="F374" s="10"/>
      <c r="G374" s="10"/>
      <c r="H374" s="10"/>
      <c r="I374" s="10"/>
      <c r="J374" s="10"/>
      <c r="K374" s="10"/>
    </row>
    <row r="375" spans="1:11" s="16" customFormat="1">
      <c r="A375" s="15"/>
      <c r="B375" s="15"/>
      <c r="C375" s="15"/>
      <c r="D375" s="23"/>
      <c r="E375" s="24"/>
      <c r="F375" s="10"/>
      <c r="G375" s="10"/>
      <c r="H375" s="10"/>
      <c r="I375" s="10"/>
      <c r="J375" s="10"/>
      <c r="K375" s="10"/>
    </row>
    <row r="376" spans="1:11" s="16" customFormat="1">
      <c r="A376" s="15"/>
      <c r="B376" s="15"/>
      <c r="C376" s="15"/>
      <c r="D376" s="23"/>
      <c r="E376" s="24"/>
      <c r="F376" s="10"/>
      <c r="G376" s="10"/>
      <c r="H376" s="10"/>
      <c r="I376" s="10"/>
      <c r="J376" s="10"/>
      <c r="K376" s="10"/>
    </row>
    <row r="377" spans="1:11" s="16" customFormat="1">
      <c r="A377" s="15"/>
      <c r="B377" s="15"/>
      <c r="C377" s="15"/>
      <c r="D377" s="23"/>
      <c r="E377" s="24"/>
      <c r="F377" s="10"/>
      <c r="G377" s="10"/>
      <c r="H377" s="10"/>
      <c r="I377" s="10"/>
      <c r="J377" s="10"/>
      <c r="K377" s="10"/>
    </row>
    <row r="378" spans="1:11" s="36" customFormat="1">
      <c r="A378" s="15"/>
      <c r="B378" s="15"/>
      <c r="C378" s="15"/>
      <c r="D378" s="23"/>
      <c r="E378" s="24"/>
      <c r="F378" s="10"/>
      <c r="G378" s="10"/>
      <c r="H378" s="10"/>
      <c r="I378" s="10"/>
      <c r="J378" s="10"/>
      <c r="K378" s="10"/>
    </row>
    <row r="379" spans="1:11" s="16" customFormat="1">
      <c r="A379" s="15"/>
      <c r="B379" s="15"/>
      <c r="C379" s="15"/>
      <c r="D379" s="23"/>
      <c r="E379" s="24"/>
      <c r="F379" s="10"/>
      <c r="G379" s="10"/>
      <c r="H379" s="10"/>
      <c r="I379" s="10"/>
      <c r="J379" s="10"/>
      <c r="K379" s="10"/>
    </row>
    <row r="380" spans="1:11" s="16" customFormat="1">
      <c r="A380" s="15"/>
      <c r="B380" s="15"/>
      <c r="C380" s="15"/>
      <c r="D380" s="23"/>
      <c r="E380" s="24"/>
      <c r="F380" s="10"/>
      <c r="G380" s="10"/>
      <c r="H380" s="10"/>
      <c r="I380" s="10"/>
      <c r="J380" s="10"/>
      <c r="K380" s="10"/>
    </row>
    <row r="381" spans="1:11" s="16" customFormat="1">
      <c r="A381" s="15"/>
      <c r="B381" s="15"/>
      <c r="C381" s="15"/>
      <c r="D381" s="23"/>
      <c r="E381" s="24"/>
      <c r="F381" s="10"/>
      <c r="G381" s="10"/>
      <c r="H381" s="10"/>
      <c r="I381" s="10"/>
      <c r="J381" s="10"/>
      <c r="K381" s="10"/>
    </row>
    <row r="382" spans="1:11" s="16" customFormat="1">
      <c r="A382" s="15"/>
      <c r="B382" s="15"/>
      <c r="C382" s="15"/>
      <c r="D382" s="23"/>
      <c r="E382" s="24"/>
      <c r="F382" s="10"/>
      <c r="G382" s="10"/>
      <c r="H382" s="10"/>
      <c r="I382" s="10"/>
      <c r="J382" s="10"/>
      <c r="K382" s="10"/>
    </row>
    <row r="383" spans="1:11" s="16" customFormat="1">
      <c r="A383" s="15"/>
      <c r="B383" s="15"/>
      <c r="C383" s="15"/>
      <c r="D383" s="23"/>
      <c r="E383" s="24"/>
      <c r="F383" s="10"/>
      <c r="G383" s="10"/>
      <c r="H383" s="10"/>
      <c r="I383" s="10"/>
      <c r="J383" s="10"/>
      <c r="K383" s="10"/>
    </row>
    <row r="384" spans="1:11" s="16" customFormat="1">
      <c r="A384" s="15"/>
      <c r="B384" s="15"/>
      <c r="C384" s="15"/>
      <c r="D384" s="23"/>
      <c r="E384" s="24"/>
      <c r="F384" s="10"/>
      <c r="G384" s="10"/>
      <c r="H384" s="10"/>
      <c r="I384" s="10"/>
      <c r="J384" s="10"/>
      <c r="K384" s="10"/>
    </row>
    <row r="385" spans="1:11" s="16" customFormat="1">
      <c r="A385" s="15"/>
      <c r="B385" s="15"/>
      <c r="C385" s="15"/>
      <c r="D385" s="23"/>
      <c r="E385" s="24"/>
      <c r="F385" s="10"/>
      <c r="G385" s="10"/>
      <c r="H385" s="10"/>
      <c r="I385" s="10"/>
      <c r="J385" s="10"/>
      <c r="K385" s="10"/>
    </row>
    <row r="386" spans="1:11" s="25" customFormat="1">
      <c r="A386" s="15"/>
      <c r="B386" s="15"/>
      <c r="C386" s="15"/>
      <c r="D386" s="23"/>
      <c r="E386" s="24"/>
      <c r="F386" s="10"/>
      <c r="G386" s="10"/>
      <c r="H386" s="10"/>
      <c r="I386" s="10"/>
      <c r="J386" s="10"/>
      <c r="K386" s="10"/>
    </row>
    <row r="387" spans="1:11" s="25" customFormat="1">
      <c r="A387" s="15"/>
      <c r="B387" s="15"/>
      <c r="C387" s="15"/>
      <c r="D387" s="23"/>
      <c r="E387" s="24"/>
      <c r="F387" s="10"/>
      <c r="G387" s="10"/>
      <c r="H387" s="10"/>
      <c r="I387" s="10"/>
      <c r="J387" s="10"/>
      <c r="K387" s="10"/>
    </row>
    <row r="388" spans="1:11" s="16" customFormat="1">
      <c r="A388" s="15"/>
      <c r="B388" s="15"/>
      <c r="C388" s="15"/>
      <c r="D388" s="23"/>
      <c r="E388" s="24"/>
      <c r="F388" s="10"/>
      <c r="G388" s="10"/>
      <c r="H388" s="10"/>
      <c r="I388" s="10"/>
      <c r="J388" s="10"/>
      <c r="K388" s="10"/>
    </row>
    <row r="389" spans="1:11" s="25" customFormat="1">
      <c r="A389" s="15"/>
      <c r="B389" s="15"/>
      <c r="C389" s="15"/>
      <c r="D389" s="23"/>
      <c r="E389" s="24"/>
      <c r="F389" s="10"/>
      <c r="G389" s="10"/>
      <c r="H389" s="10"/>
      <c r="I389" s="10"/>
      <c r="J389" s="10"/>
      <c r="K389" s="10"/>
    </row>
    <row r="390" spans="1:11" s="16" customFormat="1">
      <c r="A390" s="15"/>
      <c r="B390" s="15"/>
      <c r="C390" s="15"/>
      <c r="D390" s="23"/>
      <c r="E390" s="24"/>
      <c r="F390" s="10"/>
      <c r="G390" s="10"/>
      <c r="H390" s="10"/>
      <c r="I390" s="10"/>
      <c r="J390" s="10"/>
      <c r="K390" s="10"/>
    </row>
    <row r="391" spans="1:11" s="16" customFormat="1">
      <c r="A391" s="15"/>
      <c r="B391" s="15"/>
      <c r="C391" s="15"/>
      <c r="D391" s="23"/>
      <c r="E391" s="24"/>
      <c r="F391" s="10"/>
      <c r="G391" s="10"/>
      <c r="H391" s="10"/>
      <c r="I391" s="10"/>
      <c r="J391" s="10"/>
      <c r="K391" s="10"/>
    </row>
    <row r="392" spans="1:11" s="16" customFormat="1">
      <c r="A392" s="15"/>
      <c r="B392" s="15"/>
      <c r="C392" s="15"/>
      <c r="D392" s="23"/>
      <c r="E392" s="24"/>
      <c r="F392" s="10"/>
      <c r="G392" s="10"/>
      <c r="H392" s="10"/>
      <c r="I392" s="10"/>
      <c r="J392" s="10"/>
      <c r="K392" s="10"/>
    </row>
    <row r="393" spans="1:11" s="16" customFormat="1">
      <c r="A393" s="15"/>
      <c r="B393" s="15"/>
      <c r="C393" s="15"/>
      <c r="D393" s="23"/>
      <c r="E393" s="24"/>
      <c r="F393" s="10"/>
      <c r="G393" s="10"/>
      <c r="H393" s="10"/>
      <c r="I393" s="10"/>
      <c r="J393" s="10"/>
      <c r="K393" s="10"/>
    </row>
    <row r="394" spans="1:11" s="16" customFormat="1">
      <c r="A394" s="15"/>
      <c r="B394" s="15"/>
      <c r="C394" s="15"/>
      <c r="D394" s="23"/>
      <c r="E394" s="24"/>
      <c r="F394" s="10"/>
      <c r="G394" s="10"/>
      <c r="H394" s="10"/>
      <c r="I394" s="10"/>
      <c r="J394" s="10"/>
      <c r="K394" s="10"/>
    </row>
    <row r="395" spans="1:11" s="40" customFormat="1">
      <c r="A395" s="15"/>
      <c r="B395" s="15"/>
      <c r="C395" s="15"/>
      <c r="D395" s="23"/>
      <c r="E395" s="24"/>
      <c r="F395" s="10"/>
      <c r="G395" s="10"/>
      <c r="H395" s="10"/>
      <c r="I395" s="10"/>
      <c r="J395" s="10"/>
      <c r="K395" s="10"/>
    </row>
    <row r="396" spans="1:11" s="25" customFormat="1">
      <c r="A396" s="15"/>
      <c r="B396" s="15"/>
      <c r="C396" s="15"/>
      <c r="D396" s="23"/>
      <c r="E396" s="24"/>
      <c r="F396" s="10"/>
      <c r="G396" s="10"/>
      <c r="H396" s="10"/>
      <c r="I396" s="10"/>
      <c r="J396" s="10"/>
      <c r="K396" s="10"/>
    </row>
    <row r="397" spans="1:11" s="16" customFormat="1">
      <c r="A397" s="15"/>
      <c r="B397" s="15"/>
      <c r="C397" s="15"/>
      <c r="D397" s="23"/>
      <c r="E397" s="24"/>
      <c r="F397" s="10"/>
      <c r="G397" s="10"/>
      <c r="H397" s="10"/>
      <c r="I397" s="10"/>
      <c r="J397" s="10"/>
      <c r="K397" s="10"/>
    </row>
    <row r="398" spans="1:11" s="16" customFormat="1" ht="24.75" customHeight="1">
      <c r="A398" s="15"/>
      <c r="B398" s="15"/>
      <c r="C398" s="15"/>
      <c r="D398" s="23"/>
      <c r="E398" s="24"/>
      <c r="F398" s="10"/>
      <c r="G398" s="10"/>
      <c r="H398" s="10"/>
      <c r="I398" s="10"/>
      <c r="J398" s="10"/>
      <c r="K398" s="10"/>
    </row>
    <row r="399" spans="1:11" s="16" customFormat="1">
      <c r="A399" s="15"/>
      <c r="B399" s="15"/>
      <c r="C399" s="15"/>
      <c r="D399" s="23"/>
      <c r="E399" s="24"/>
      <c r="F399" s="10"/>
      <c r="G399" s="10"/>
      <c r="H399" s="10"/>
      <c r="I399" s="10"/>
      <c r="J399" s="10"/>
      <c r="K399" s="10"/>
    </row>
    <row r="400" spans="1:11" s="16" customFormat="1">
      <c r="A400" s="15"/>
      <c r="B400" s="15"/>
      <c r="C400" s="15"/>
      <c r="D400" s="23"/>
      <c r="E400" s="24"/>
      <c r="F400" s="10"/>
      <c r="G400" s="10"/>
      <c r="H400" s="10"/>
      <c r="I400" s="10"/>
      <c r="J400" s="10"/>
      <c r="K400" s="10"/>
    </row>
    <row r="401" spans="1:11" s="16" customFormat="1">
      <c r="A401" s="15"/>
      <c r="B401" s="15"/>
      <c r="C401" s="15"/>
      <c r="D401" s="23"/>
      <c r="E401" s="24"/>
      <c r="F401" s="10"/>
      <c r="G401" s="10"/>
      <c r="H401" s="10"/>
      <c r="I401" s="10"/>
      <c r="J401" s="10"/>
      <c r="K401" s="10"/>
    </row>
    <row r="402" spans="1:11" s="16" customFormat="1">
      <c r="A402" s="15"/>
      <c r="B402" s="15"/>
      <c r="C402" s="15"/>
      <c r="D402" s="23"/>
      <c r="E402" s="24"/>
      <c r="F402" s="10"/>
      <c r="G402" s="10"/>
      <c r="H402" s="10"/>
      <c r="I402" s="10"/>
      <c r="J402" s="10"/>
      <c r="K402" s="10"/>
    </row>
    <row r="403" spans="1:11" s="16" customFormat="1">
      <c r="A403" s="15"/>
      <c r="B403" s="15"/>
      <c r="C403" s="15"/>
      <c r="D403" s="23"/>
      <c r="E403" s="24"/>
      <c r="F403" s="10"/>
      <c r="G403" s="10"/>
      <c r="H403" s="10"/>
      <c r="I403" s="10"/>
      <c r="J403" s="10"/>
      <c r="K403" s="10"/>
    </row>
    <row r="404" spans="1:11" s="25" customFormat="1">
      <c r="A404" s="15"/>
      <c r="B404" s="15"/>
      <c r="C404" s="15"/>
      <c r="D404" s="23"/>
      <c r="E404" s="24"/>
      <c r="F404" s="10"/>
      <c r="G404" s="10"/>
      <c r="H404" s="10"/>
      <c r="I404" s="10"/>
      <c r="J404" s="10"/>
      <c r="K404" s="10"/>
    </row>
    <row r="405" spans="1:11" s="16" customFormat="1">
      <c r="A405" s="15"/>
      <c r="B405" s="15"/>
      <c r="C405" s="15"/>
      <c r="D405" s="23"/>
      <c r="E405" s="24"/>
      <c r="F405" s="10"/>
      <c r="G405" s="10"/>
      <c r="H405" s="10"/>
      <c r="I405" s="10"/>
      <c r="J405" s="10"/>
      <c r="K405" s="10"/>
    </row>
    <row r="406" spans="1:11" s="16" customFormat="1">
      <c r="A406" s="15"/>
      <c r="B406" s="15"/>
      <c r="C406" s="15"/>
      <c r="D406" s="23"/>
      <c r="E406" s="24"/>
      <c r="F406" s="10"/>
      <c r="G406" s="10"/>
      <c r="H406" s="10"/>
      <c r="I406" s="10"/>
      <c r="J406" s="10"/>
      <c r="K406" s="10"/>
    </row>
    <row r="407" spans="1:11" s="16" customFormat="1">
      <c r="A407" s="15"/>
      <c r="B407" s="15"/>
      <c r="C407" s="15"/>
      <c r="D407" s="23"/>
      <c r="E407" s="24"/>
      <c r="F407" s="10"/>
      <c r="G407" s="10"/>
      <c r="H407" s="10"/>
      <c r="I407" s="10"/>
      <c r="J407" s="10"/>
      <c r="K407" s="10"/>
    </row>
    <row r="408" spans="1:11" s="16" customFormat="1">
      <c r="A408" s="15"/>
      <c r="B408" s="15"/>
      <c r="C408" s="15"/>
      <c r="D408" s="23"/>
      <c r="E408" s="24"/>
      <c r="F408" s="10"/>
      <c r="G408" s="10"/>
      <c r="H408" s="10"/>
      <c r="I408" s="10"/>
      <c r="J408" s="10"/>
      <c r="K408" s="10"/>
    </row>
    <row r="409" spans="1:11" s="16" customFormat="1">
      <c r="A409" s="15"/>
      <c r="B409" s="15"/>
      <c r="C409" s="15"/>
      <c r="D409" s="23"/>
      <c r="E409" s="24"/>
      <c r="F409" s="10"/>
      <c r="G409" s="10"/>
      <c r="H409" s="10"/>
      <c r="I409" s="10"/>
      <c r="J409" s="10"/>
      <c r="K409" s="10"/>
    </row>
    <row r="410" spans="1:11" s="16" customFormat="1">
      <c r="A410" s="15"/>
      <c r="B410" s="15"/>
      <c r="C410" s="15"/>
      <c r="D410" s="23"/>
      <c r="E410" s="24"/>
      <c r="F410" s="10"/>
      <c r="G410" s="10"/>
      <c r="H410" s="10"/>
      <c r="I410" s="10"/>
      <c r="J410" s="10"/>
      <c r="K410" s="10"/>
    </row>
    <row r="411" spans="1:11" s="16" customFormat="1">
      <c r="A411" s="15"/>
      <c r="B411" s="15"/>
      <c r="C411" s="15"/>
      <c r="D411" s="23"/>
      <c r="E411" s="24"/>
      <c r="F411" s="10"/>
      <c r="G411" s="10"/>
      <c r="H411" s="10"/>
      <c r="I411" s="10"/>
      <c r="J411" s="10"/>
      <c r="K411" s="10"/>
    </row>
    <row r="412" spans="1:11" s="16" customFormat="1">
      <c r="A412" s="15"/>
      <c r="B412" s="15"/>
      <c r="C412" s="15"/>
      <c r="D412" s="23"/>
      <c r="E412" s="24"/>
      <c r="F412" s="10"/>
      <c r="G412" s="10"/>
      <c r="H412" s="10"/>
      <c r="I412" s="10"/>
      <c r="J412" s="10"/>
      <c r="K412" s="10"/>
    </row>
    <row r="413" spans="1:11" s="16" customFormat="1">
      <c r="A413" s="15"/>
      <c r="B413" s="15"/>
      <c r="C413" s="15"/>
      <c r="D413" s="23"/>
      <c r="E413" s="24"/>
      <c r="F413" s="10"/>
      <c r="G413" s="10"/>
      <c r="H413" s="10"/>
      <c r="I413" s="10"/>
      <c r="J413" s="10"/>
      <c r="K413" s="10"/>
    </row>
    <row r="414" spans="1:11" s="16" customFormat="1">
      <c r="A414" s="15"/>
      <c r="B414" s="15"/>
      <c r="C414" s="15"/>
      <c r="D414" s="23"/>
      <c r="E414" s="24"/>
      <c r="F414" s="10"/>
      <c r="G414" s="10"/>
      <c r="H414" s="10"/>
      <c r="I414" s="10"/>
      <c r="J414" s="10"/>
      <c r="K414" s="10"/>
    </row>
    <row r="415" spans="1:11" s="16" customFormat="1">
      <c r="A415" s="15"/>
      <c r="B415" s="15"/>
      <c r="C415" s="15"/>
      <c r="D415" s="23"/>
      <c r="E415" s="24"/>
      <c r="F415" s="10"/>
      <c r="G415" s="10"/>
      <c r="H415" s="10"/>
      <c r="I415" s="10"/>
      <c r="J415" s="10"/>
      <c r="K415" s="10"/>
    </row>
    <row r="416" spans="1:11" s="16" customFormat="1">
      <c r="A416" s="15"/>
      <c r="B416" s="15"/>
      <c r="C416" s="15"/>
      <c r="D416" s="23"/>
      <c r="E416" s="24"/>
      <c r="F416" s="10"/>
      <c r="G416" s="10"/>
      <c r="H416" s="10"/>
      <c r="I416" s="10"/>
      <c r="J416" s="10"/>
      <c r="K416" s="10"/>
    </row>
    <row r="417" spans="1:11" s="25" customFormat="1">
      <c r="A417" s="15"/>
      <c r="B417" s="15"/>
      <c r="C417" s="15"/>
      <c r="D417" s="23"/>
      <c r="E417" s="24"/>
      <c r="F417" s="10"/>
      <c r="G417" s="10"/>
      <c r="H417" s="10"/>
      <c r="I417" s="10"/>
      <c r="J417" s="10"/>
      <c r="K417" s="10"/>
    </row>
    <row r="418" spans="1:11" s="16" customFormat="1">
      <c r="A418" s="15"/>
      <c r="B418" s="15"/>
      <c r="C418" s="15"/>
      <c r="D418" s="23"/>
      <c r="E418" s="24"/>
      <c r="F418" s="10"/>
      <c r="G418" s="10"/>
      <c r="H418" s="10"/>
      <c r="I418" s="10"/>
      <c r="J418" s="10"/>
      <c r="K418" s="10"/>
    </row>
    <row r="419" spans="1:11" s="16" customFormat="1">
      <c r="A419" s="15"/>
      <c r="B419" s="15"/>
      <c r="C419" s="15"/>
      <c r="D419" s="23"/>
      <c r="E419" s="24"/>
      <c r="F419" s="10"/>
      <c r="G419" s="10"/>
      <c r="H419" s="10"/>
      <c r="I419" s="10"/>
      <c r="J419" s="10"/>
      <c r="K419" s="10"/>
    </row>
    <row r="420" spans="1:11" s="16" customFormat="1">
      <c r="A420" s="15"/>
      <c r="B420" s="15"/>
      <c r="C420" s="15"/>
      <c r="D420" s="23"/>
      <c r="E420" s="24"/>
      <c r="F420" s="10"/>
      <c r="G420" s="10"/>
      <c r="H420" s="10"/>
      <c r="I420" s="10"/>
      <c r="J420" s="10"/>
      <c r="K420" s="10"/>
    </row>
    <row r="421" spans="1:11" s="16" customFormat="1">
      <c r="A421" s="15"/>
      <c r="B421" s="15"/>
      <c r="C421" s="15"/>
      <c r="D421" s="23"/>
      <c r="E421" s="24"/>
      <c r="F421" s="10"/>
      <c r="G421" s="10"/>
      <c r="H421" s="10"/>
      <c r="I421" s="10"/>
      <c r="J421" s="10"/>
      <c r="K421" s="10"/>
    </row>
    <row r="422" spans="1:11" s="16" customFormat="1">
      <c r="A422" s="15"/>
      <c r="B422" s="15"/>
      <c r="C422" s="15"/>
      <c r="D422" s="23"/>
      <c r="E422" s="24"/>
      <c r="F422" s="10"/>
      <c r="G422" s="10"/>
      <c r="H422" s="10"/>
      <c r="I422" s="10"/>
      <c r="J422" s="10"/>
      <c r="K422" s="10"/>
    </row>
    <row r="423" spans="1:11" s="16" customFormat="1">
      <c r="A423" s="15"/>
      <c r="B423" s="15"/>
      <c r="C423" s="15"/>
      <c r="D423" s="23"/>
      <c r="E423" s="24"/>
      <c r="F423" s="10"/>
      <c r="G423" s="10"/>
      <c r="H423" s="10"/>
      <c r="I423" s="10"/>
      <c r="J423" s="10"/>
      <c r="K423" s="10"/>
    </row>
    <row r="424" spans="1:11" s="16" customFormat="1">
      <c r="A424" s="15"/>
      <c r="B424" s="15"/>
      <c r="C424" s="15"/>
      <c r="D424" s="23"/>
      <c r="E424" s="24"/>
      <c r="F424" s="10"/>
      <c r="G424" s="10"/>
      <c r="H424" s="10"/>
      <c r="I424" s="10"/>
      <c r="J424" s="10"/>
      <c r="K424" s="10"/>
    </row>
    <row r="425" spans="1:11" s="16" customFormat="1">
      <c r="A425" s="15"/>
      <c r="B425" s="15"/>
      <c r="C425" s="15"/>
      <c r="D425" s="23"/>
      <c r="E425" s="24"/>
      <c r="F425" s="10"/>
      <c r="G425" s="10"/>
      <c r="H425" s="10"/>
      <c r="I425" s="10"/>
      <c r="J425" s="10"/>
      <c r="K425" s="10"/>
    </row>
    <row r="426" spans="1:11" s="16" customFormat="1">
      <c r="A426" s="15"/>
      <c r="B426" s="15"/>
      <c r="C426" s="15"/>
      <c r="D426" s="23"/>
      <c r="E426" s="24"/>
      <c r="F426" s="10"/>
      <c r="G426" s="10"/>
      <c r="H426" s="10"/>
      <c r="I426" s="10"/>
      <c r="J426" s="10"/>
      <c r="K426" s="10"/>
    </row>
    <row r="427" spans="1:11" s="16" customFormat="1">
      <c r="A427" s="15"/>
      <c r="B427" s="15"/>
      <c r="C427" s="15"/>
      <c r="D427" s="23"/>
      <c r="E427" s="24"/>
      <c r="F427" s="10"/>
      <c r="G427" s="10"/>
      <c r="H427" s="10"/>
      <c r="I427" s="10"/>
      <c r="J427" s="10"/>
      <c r="K427" s="10"/>
    </row>
    <row r="428" spans="1:11" s="16" customFormat="1">
      <c r="A428" s="15"/>
      <c r="B428" s="15"/>
      <c r="C428" s="15"/>
      <c r="D428" s="23"/>
      <c r="E428" s="24"/>
      <c r="F428" s="10"/>
      <c r="G428" s="10"/>
      <c r="H428" s="10"/>
      <c r="I428" s="10"/>
      <c r="J428" s="10"/>
      <c r="K428" s="10"/>
    </row>
    <row r="429" spans="1:11" s="16" customFormat="1">
      <c r="A429" s="15"/>
      <c r="B429" s="15"/>
      <c r="C429" s="15"/>
      <c r="D429" s="23"/>
      <c r="E429" s="24"/>
      <c r="F429" s="10"/>
      <c r="G429" s="10"/>
      <c r="H429" s="10"/>
      <c r="I429" s="10"/>
      <c r="J429" s="10"/>
      <c r="K429" s="10"/>
    </row>
    <row r="430" spans="1:11" s="25" customFormat="1">
      <c r="A430" s="15"/>
      <c r="B430" s="15"/>
      <c r="C430" s="15"/>
      <c r="D430" s="23"/>
      <c r="E430" s="24"/>
      <c r="F430" s="10"/>
      <c r="G430" s="10"/>
      <c r="H430" s="10"/>
      <c r="I430" s="10"/>
      <c r="J430" s="10"/>
      <c r="K430" s="10"/>
    </row>
    <row r="431" spans="1:11" s="16" customFormat="1">
      <c r="A431" s="15"/>
      <c r="B431" s="15"/>
      <c r="C431" s="15"/>
      <c r="D431" s="23"/>
      <c r="E431" s="24"/>
      <c r="F431" s="10"/>
      <c r="G431" s="10"/>
      <c r="H431" s="10"/>
      <c r="I431" s="10"/>
      <c r="J431" s="10"/>
      <c r="K431" s="10"/>
    </row>
    <row r="432" spans="1:11" s="16" customFormat="1">
      <c r="A432" s="15"/>
      <c r="B432" s="15"/>
      <c r="C432" s="15"/>
      <c r="D432" s="23"/>
      <c r="E432" s="24"/>
      <c r="F432" s="10"/>
      <c r="G432" s="10"/>
      <c r="H432" s="10"/>
      <c r="I432" s="10"/>
      <c r="J432" s="10"/>
      <c r="K432" s="10"/>
    </row>
    <row r="433" spans="1:11" s="16" customFormat="1">
      <c r="A433" s="15"/>
      <c r="B433" s="15"/>
      <c r="C433" s="15"/>
      <c r="D433" s="23"/>
      <c r="E433" s="24"/>
      <c r="F433" s="10"/>
      <c r="G433" s="10"/>
      <c r="H433" s="10"/>
      <c r="I433" s="10"/>
      <c r="J433" s="10"/>
      <c r="K433" s="10"/>
    </row>
    <row r="434" spans="1:11" s="16" customFormat="1">
      <c r="A434" s="15"/>
      <c r="B434" s="15"/>
      <c r="C434" s="15"/>
      <c r="D434" s="23"/>
      <c r="E434" s="24"/>
      <c r="F434" s="10"/>
      <c r="G434" s="10"/>
      <c r="H434" s="10"/>
      <c r="I434" s="10"/>
      <c r="J434" s="10"/>
      <c r="K434" s="10"/>
    </row>
    <row r="435" spans="1:11" s="25" customFormat="1">
      <c r="A435" s="15"/>
      <c r="B435" s="15"/>
      <c r="C435" s="15"/>
      <c r="D435" s="23"/>
      <c r="E435" s="24"/>
      <c r="F435" s="10"/>
      <c r="G435" s="10"/>
      <c r="H435" s="10"/>
      <c r="I435" s="10"/>
      <c r="J435" s="10"/>
      <c r="K435" s="10"/>
    </row>
    <row r="436" spans="1:11" s="16" customFormat="1">
      <c r="A436" s="15"/>
      <c r="B436" s="15"/>
      <c r="C436" s="15"/>
      <c r="D436" s="23"/>
      <c r="E436" s="24"/>
      <c r="F436" s="10"/>
      <c r="G436" s="10"/>
      <c r="H436" s="10"/>
      <c r="I436" s="10"/>
      <c r="J436" s="10"/>
      <c r="K436" s="10"/>
    </row>
    <row r="437" spans="1:11" s="16" customFormat="1">
      <c r="A437" s="15"/>
      <c r="B437" s="15"/>
      <c r="C437" s="15"/>
      <c r="D437" s="23"/>
      <c r="E437" s="24"/>
      <c r="F437" s="10"/>
      <c r="G437" s="10"/>
      <c r="H437" s="10"/>
      <c r="I437" s="10"/>
      <c r="J437" s="10"/>
      <c r="K437" s="10"/>
    </row>
    <row r="438" spans="1:11" s="16" customFormat="1" ht="24" customHeight="1">
      <c r="A438" s="15"/>
      <c r="B438" s="15"/>
      <c r="C438" s="15"/>
      <c r="D438" s="23"/>
      <c r="E438" s="24"/>
      <c r="F438" s="10"/>
      <c r="G438" s="10"/>
      <c r="H438" s="10"/>
      <c r="I438" s="10"/>
      <c r="J438" s="10"/>
      <c r="K438" s="10"/>
    </row>
    <row r="439" spans="1:11" s="16" customFormat="1">
      <c r="A439" s="15"/>
      <c r="B439" s="15"/>
      <c r="C439" s="15"/>
      <c r="D439" s="23"/>
      <c r="E439" s="24"/>
      <c r="F439" s="10"/>
      <c r="G439" s="10"/>
      <c r="H439" s="10"/>
      <c r="I439" s="10"/>
      <c r="J439" s="10"/>
      <c r="K439" s="10"/>
    </row>
    <row r="440" spans="1:11" s="16" customFormat="1">
      <c r="A440" s="15"/>
      <c r="B440" s="15"/>
      <c r="C440" s="15"/>
      <c r="D440" s="23"/>
      <c r="E440" s="24"/>
      <c r="F440" s="10"/>
      <c r="G440" s="10"/>
      <c r="H440" s="10"/>
      <c r="I440" s="10"/>
      <c r="J440" s="10"/>
      <c r="K440" s="10"/>
    </row>
    <row r="441" spans="1:11" s="16" customFormat="1" ht="24.75" customHeight="1">
      <c r="A441" s="15"/>
      <c r="B441" s="15"/>
      <c r="C441" s="15"/>
      <c r="D441" s="23"/>
      <c r="E441" s="24"/>
      <c r="F441" s="10"/>
      <c r="G441" s="10"/>
      <c r="H441" s="10"/>
      <c r="I441" s="10"/>
      <c r="J441" s="10"/>
      <c r="K441" s="10"/>
    </row>
    <row r="442" spans="1:11" s="16" customFormat="1" ht="26.25" customHeight="1">
      <c r="A442" s="15"/>
      <c r="B442" s="15"/>
      <c r="C442" s="15"/>
      <c r="D442" s="23"/>
      <c r="E442" s="24"/>
      <c r="F442" s="10"/>
      <c r="G442" s="10"/>
      <c r="H442" s="10"/>
      <c r="I442" s="10"/>
      <c r="J442" s="10"/>
      <c r="K442" s="10"/>
    </row>
    <row r="443" spans="1:11" s="16" customFormat="1" ht="27.75" customHeight="1">
      <c r="A443" s="15"/>
      <c r="B443" s="15"/>
      <c r="C443" s="15"/>
      <c r="D443" s="23"/>
      <c r="E443" s="24"/>
      <c r="F443" s="10"/>
      <c r="G443" s="10"/>
      <c r="H443" s="10"/>
      <c r="I443" s="10"/>
      <c r="J443" s="10"/>
      <c r="K443" s="10"/>
    </row>
    <row r="444" spans="1:11" s="16" customFormat="1" ht="27" customHeight="1">
      <c r="A444" s="15"/>
      <c r="B444" s="15"/>
      <c r="C444" s="15"/>
      <c r="D444" s="23"/>
      <c r="E444" s="24"/>
      <c r="F444" s="10"/>
      <c r="G444" s="10"/>
      <c r="H444" s="10"/>
      <c r="I444" s="10"/>
      <c r="J444" s="10"/>
      <c r="K444" s="10"/>
    </row>
    <row r="445" spans="1:11" s="25" customFormat="1">
      <c r="A445" s="15"/>
      <c r="B445" s="15"/>
      <c r="C445" s="15"/>
      <c r="D445" s="23"/>
      <c r="E445" s="24"/>
      <c r="F445" s="10"/>
      <c r="G445" s="10"/>
      <c r="H445" s="10"/>
      <c r="I445" s="10"/>
      <c r="J445" s="10"/>
      <c r="K445" s="10"/>
    </row>
    <row r="446" spans="1:11" s="16" customFormat="1">
      <c r="A446" s="15"/>
      <c r="B446" s="15"/>
      <c r="C446" s="15"/>
      <c r="D446" s="23"/>
      <c r="E446" s="24"/>
      <c r="F446" s="10"/>
      <c r="G446" s="10"/>
      <c r="H446" s="10"/>
      <c r="I446" s="10"/>
      <c r="J446" s="10"/>
      <c r="K446" s="10"/>
    </row>
    <row r="447" spans="1:11" s="16" customFormat="1">
      <c r="A447" s="15"/>
      <c r="B447" s="15"/>
      <c r="C447" s="15"/>
      <c r="D447" s="23"/>
      <c r="E447" s="24"/>
      <c r="F447" s="10"/>
      <c r="G447" s="10"/>
      <c r="H447" s="10"/>
      <c r="I447" s="10"/>
      <c r="J447" s="10"/>
      <c r="K447" s="10"/>
    </row>
    <row r="448" spans="1:11" s="16" customFormat="1">
      <c r="A448" s="15"/>
      <c r="B448" s="15"/>
      <c r="C448" s="15"/>
      <c r="D448" s="23"/>
      <c r="E448" s="24"/>
      <c r="F448" s="10"/>
      <c r="G448" s="10"/>
      <c r="H448" s="10"/>
      <c r="I448" s="10"/>
      <c r="J448" s="10"/>
      <c r="K448" s="10"/>
    </row>
    <row r="449" spans="1:11" s="16" customFormat="1">
      <c r="A449" s="15"/>
      <c r="B449" s="15"/>
      <c r="C449" s="15"/>
      <c r="D449" s="23"/>
      <c r="E449" s="24"/>
      <c r="F449" s="10"/>
      <c r="G449" s="10"/>
      <c r="H449" s="10"/>
      <c r="I449" s="10"/>
      <c r="J449" s="10"/>
      <c r="K449" s="10"/>
    </row>
    <row r="450" spans="1:11" s="25" customFormat="1">
      <c r="A450" s="15"/>
      <c r="B450" s="15"/>
      <c r="C450" s="15"/>
      <c r="D450" s="23"/>
      <c r="E450" s="24"/>
      <c r="F450" s="10"/>
      <c r="G450" s="10"/>
      <c r="H450" s="10"/>
      <c r="I450" s="10"/>
      <c r="J450" s="10"/>
      <c r="K450" s="10"/>
    </row>
    <row r="451" spans="1:11" s="16" customFormat="1">
      <c r="A451" s="15"/>
      <c r="B451" s="15"/>
      <c r="C451" s="15"/>
      <c r="D451" s="23"/>
      <c r="E451" s="24"/>
      <c r="F451" s="10"/>
      <c r="G451" s="10"/>
      <c r="H451" s="10"/>
      <c r="I451" s="10"/>
      <c r="J451" s="10"/>
      <c r="K451" s="10"/>
    </row>
    <row r="452" spans="1:11" s="16" customFormat="1">
      <c r="A452" s="15"/>
      <c r="B452" s="15"/>
      <c r="C452" s="15"/>
      <c r="D452" s="23"/>
      <c r="E452" s="24"/>
      <c r="F452" s="10"/>
      <c r="G452" s="10"/>
      <c r="H452" s="10"/>
      <c r="I452" s="10"/>
      <c r="J452" s="10"/>
      <c r="K452" s="10"/>
    </row>
    <row r="453" spans="1:11" s="16" customFormat="1">
      <c r="A453" s="15"/>
      <c r="B453" s="15"/>
      <c r="C453" s="15"/>
      <c r="D453" s="23"/>
      <c r="E453" s="24"/>
      <c r="F453" s="10"/>
      <c r="G453" s="10"/>
      <c r="H453" s="10"/>
      <c r="I453" s="10"/>
      <c r="J453" s="10"/>
      <c r="K453" s="10"/>
    </row>
    <row r="454" spans="1:11" s="16" customFormat="1">
      <c r="A454" s="15"/>
      <c r="B454" s="15"/>
      <c r="C454" s="15"/>
      <c r="D454" s="23"/>
      <c r="E454" s="24"/>
      <c r="F454" s="10"/>
      <c r="G454" s="10"/>
      <c r="H454" s="10"/>
      <c r="I454" s="10"/>
      <c r="J454" s="10"/>
      <c r="K454" s="10"/>
    </row>
    <row r="455" spans="1:11" s="16" customFormat="1">
      <c r="A455" s="15"/>
      <c r="B455" s="15"/>
      <c r="C455" s="15"/>
      <c r="D455" s="23"/>
      <c r="E455" s="24"/>
      <c r="F455" s="10"/>
      <c r="G455" s="10"/>
      <c r="H455" s="10"/>
      <c r="I455" s="10"/>
      <c r="J455" s="10"/>
      <c r="K455" s="10"/>
    </row>
    <row r="456" spans="1:11" s="16" customFormat="1">
      <c r="A456" s="15"/>
      <c r="B456" s="15"/>
      <c r="C456" s="15"/>
      <c r="D456" s="23"/>
      <c r="E456" s="24"/>
      <c r="F456" s="10"/>
      <c r="G456" s="10"/>
      <c r="H456" s="10"/>
      <c r="I456" s="10"/>
      <c r="J456" s="10"/>
      <c r="K456" s="10"/>
    </row>
    <row r="457" spans="1:11" s="16" customFormat="1">
      <c r="A457" s="15"/>
      <c r="B457" s="15"/>
      <c r="C457" s="15"/>
      <c r="D457" s="23"/>
      <c r="E457" s="24"/>
      <c r="F457" s="10"/>
      <c r="G457" s="10"/>
      <c r="H457" s="10"/>
      <c r="I457" s="10"/>
      <c r="J457" s="10"/>
      <c r="K457" s="10"/>
    </row>
    <row r="458" spans="1:11" s="16" customFormat="1">
      <c r="A458" s="15"/>
      <c r="B458" s="15"/>
      <c r="C458" s="15"/>
      <c r="D458" s="23"/>
      <c r="E458" s="24"/>
      <c r="F458" s="10"/>
      <c r="G458" s="10"/>
      <c r="H458" s="10"/>
      <c r="I458" s="10"/>
      <c r="J458" s="10"/>
      <c r="K458" s="10"/>
    </row>
    <row r="459" spans="1:11" s="16" customFormat="1">
      <c r="A459" s="15"/>
      <c r="B459" s="15"/>
      <c r="C459" s="15"/>
      <c r="D459" s="23"/>
      <c r="E459" s="24"/>
      <c r="F459" s="10"/>
      <c r="G459" s="10"/>
      <c r="H459" s="10"/>
      <c r="I459" s="10"/>
      <c r="J459" s="10"/>
      <c r="K459" s="10"/>
    </row>
    <row r="460" spans="1:11" s="16" customFormat="1">
      <c r="A460" s="15"/>
      <c r="B460" s="15"/>
      <c r="C460" s="15"/>
      <c r="D460" s="23"/>
      <c r="E460" s="24"/>
      <c r="F460" s="10"/>
      <c r="G460" s="10"/>
      <c r="H460" s="10"/>
      <c r="I460" s="10"/>
      <c r="J460" s="10"/>
      <c r="K460" s="10"/>
    </row>
    <row r="461" spans="1:11" s="16" customFormat="1">
      <c r="A461" s="15"/>
      <c r="B461" s="15"/>
      <c r="C461" s="15"/>
      <c r="D461" s="23"/>
      <c r="E461" s="24"/>
      <c r="F461" s="10"/>
      <c r="G461" s="10"/>
      <c r="H461" s="10"/>
      <c r="I461" s="10"/>
      <c r="J461" s="10"/>
      <c r="K461" s="10"/>
    </row>
    <row r="462" spans="1:11" s="25" customFormat="1">
      <c r="A462" s="15"/>
      <c r="B462" s="15"/>
      <c r="C462" s="15"/>
      <c r="D462" s="23"/>
      <c r="E462" s="24"/>
      <c r="F462" s="10"/>
      <c r="G462" s="10"/>
      <c r="H462" s="10"/>
      <c r="I462" s="10"/>
      <c r="J462" s="10"/>
      <c r="K462" s="10"/>
    </row>
    <row r="463" spans="1:11" s="25" customFormat="1">
      <c r="A463" s="15"/>
      <c r="B463" s="15"/>
      <c r="C463" s="15"/>
      <c r="D463" s="23"/>
      <c r="E463" s="24"/>
      <c r="F463" s="10"/>
      <c r="G463" s="10"/>
      <c r="H463" s="10"/>
      <c r="I463" s="10"/>
      <c r="J463" s="10"/>
      <c r="K463" s="10"/>
    </row>
    <row r="464" spans="1:11" s="40" customFormat="1">
      <c r="A464" s="15"/>
      <c r="B464" s="15"/>
      <c r="C464" s="15"/>
      <c r="D464" s="23"/>
      <c r="E464" s="24"/>
      <c r="F464" s="10"/>
      <c r="G464" s="10"/>
      <c r="H464" s="10"/>
      <c r="I464" s="10"/>
      <c r="J464" s="10"/>
      <c r="K464" s="10"/>
    </row>
    <row r="465" spans="1:11" s="16" customFormat="1">
      <c r="A465" s="15"/>
      <c r="B465" s="15"/>
      <c r="C465" s="15"/>
      <c r="D465" s="23"/>
      <c r="E465" s="24"/>
      <c r="F465" s="10"/>
      <c r="G465" s="10"/>
      <c r="H465" s="10"/>
      <c r="I465" s="10"/>
      <c r="J465" s="10"/>
      <c r="K465" s="10"/>
    </row>
    <row r="466" spans="1:11" s="25" customFormat="1">
      <c r="A466" s="15"/>
      <c r="B466" s="15"/>
      <c r="C466" s="15"/>
      <c r="D466" s="23"/>
      <c r="E466" s="24"/>
      <c r="F466" s="10"/>
      <c r="G466" s="10"/>
      <c r="H466" s="10"/>
      <c r="I466" s="10"/>
      <c r="J466" s="10"/>
      <c r="K466" s="10"/>
    </row>
    <row r="467" spans="1:11" s="16" customFormat="1">
      <c r="A467" s="15"/>
      <c r="B467" s="15"/>
      <c r="C467" s="15"/>
      <c r="D467" s="23"/>
      <c r="E467" s="24"/>
      <c r="F467" s="10"/>
      <c r="G467" s="10"/>
      <c r="H467" s="10"/>
      <c r="I467" s="10"/>
      <c r="J467" s="10"/>
      <c r="K467" s="10"/>
    </row>
    <row r="468" spans="1:11" s="16" customFormat="1" ht="25.5" customHeight="1">
      <c r="A468" s="15"/>
      <c r="B468" s="15"/>
      <c r="C468" s="15"/>
      <c r="D468" s="23"/>
      <c r="E468" s="24"/>
      <c r="F468" s="10"/>
      <c r="G468" s="10"/>
      <c r="H468" s="10"/>
      <c r="I468" s="10"/>
      <c r="J468" s="10"/>
      <c r="K468" s="10"/>
    </row>
    <row r="469" spans="1:11" s="16" customFormat="1">
      <c r="A469" s="15"/>
      <c r="B469" s="15"/>
      <c r="C469" s="15"/>
      <c r="D469" s="23"/>
      <c r="E469" s="24"/>
      <c r="F469" s="10"/>
      <c r="G469" s="10"/>
      <c r="H469" s="10"/>
      <c r="I469" s="10"/>
      <c r="J469" s="10"/>
      <c r="K469" s="10"/>
    </row>
    <row r="470" spans="1:11" s="25" customFormat="1">
      <c r="A470" s="15"/>
      <c r="B470" s="15"/>
      <c r="C470" s="15"/>
      <c r="D470" s="23"/>
      <c r="E470" s="24"/>
      <c r="F470" s="10"/>
      <c r="G470" s="10"/>
      <c r="H470" s="10"/>
      <c r="I470" s="10"/>
      <c r="J470" s="10"/>
      <c r="K470" s="10"/>
    </row>
    <row r="471" spans="1:11" s="16" customFormat="1" ht="46.5" customHeight="1">
      <c r="A471" s="15"/>
      <c r="B471" s="15"/>
      <c r="C471" s="15"/>
      <c r="D471" s="23"/>
      <c r="E471" s="24"/>
      <c r="F471" s="10"/>
      <c r="G471" s="10"/>
      <c r="H471" s="10"/>
      <c r="I471" s="10"/>
      <c r="J471" s="10"/>
      <c r="K471" s="10"/>
    </row>
    <row r="472" spans="1:11" s="16" customFormat="1">
      <c r="A472" s="15"/>
      <c r="B472" s="15"/>
      <c r="C472" s="15"/>
      <c r="D472" s="23"/>
      <c r="E472" s="24"/>
      <c r="F472" s="10"/>
      <c r="G472" s="10"/>
      <c r="H472" s="10"/>
      <c r="I472" s="10"/>
      <c r="J472" s="10"/>
      <c r="K472" s="10"/>
    </row>
    <row r="473" spans="1:11" s="16" customFormat="1">
      <c r="A473" s="15"/>
      <c r="B473" s="15"/>
      <c r="C473" s="15"/>
      <c r="D473" s="23"/>
      <c r="E473" s="24"/>
      <c r="F473" s="10"/>
      <c r="G473" s="10"/>
      <c r="H473" s="10"/>
      <c r="I473" s="10"/>
      <c r="J473" s="10"/>
      <c r="K473" s="10"/>
    </row>
    <row r="474" spans="1:11" s="16" customFormat="1">
      <c r="A474" s="15"/>
      <c r="B474" s="15"/>
      <c r="C474" s="15"/>
      <c r="D474" s="23"/>
      <c r="E474" s="24"/>
      <c r="F474" s="10"/>
      <c r="G474" s="10"/>
      <c r="H474" s="10"/>
      <c r="I474" s="10"/>
      <c r="J474" s="10"/>
      <c r="K474" s="10"/>
    </row>
    <row r="475" spans="1:11" s="16" customFormat="1">
      <c r="A475" s="15"/>
      <c r="B475" s="15"/>
      <c r="C475" s="15"/>
      <c r="D475" s="23"/>
      <c r="E475" s="24"/>
      <c r="F475" s="10"/>
      <c r="G475" s="10"/>
      <c r="H475" s="10"/>
      <c r="I475" s="10"/>
      <c r="J475" s="10"/>
      <c r="K475" s="10"/>
    </row>
    <row r="476" spans="1:11" s="16" customFormat="1">
      <c r="A476" s="15"/>
      <c r="B476" s="15"/>
      <c r="C476" s="15"/>
      <c r="D476" s="23"/>
      <c r="E476" s="24"/>
      <c r="F476" s="10"/>
      <c r="G476" s="10"/>
      <c r="H476" s="10"/>
      <c r="I476" s="10"/>
      <c r="J476" s="10"/>
      <c r="K476" s="10"/>
    </row>
    <row r="477" spans="1:11" s="16" customFormat="1">
      <c r="A477" s="15"/>
      <c r="B477" s="15"/>
      <c r="C477" s="15"/>
      <c r="D477" s="23"/>
      <c r="E477" s="24"/>
      <c r="F477" s="10"/>
      <c r="G477" s="10"/>
      <c r="H477" s="10"/>
      <c r="I477" s="10"/>
      <c r="J477" s="10"/>
      <c r="K477" s="10"/>
    </row>
    <row r="478" spans="1:11" s="36" customFormat="1">
      <c r="A478" s="15"/>
      <c r="B478" s="15"/>
      <c r="C478" s="15"/>
      <c r="D478" s="23"/>
      <c r="E478" s="24"/>
      <c r="F478" s="10"/>
      <c r="G478" s="10"/>
      <c r="H478" s="10"/>
      <c r="I478" s="10"/>
      <c r="J478" s="10"/>
      <c r="K478" s="10"/>
    </row>
    <row r="479" spans="1:11" s="16" customFormat="1">
      <c r="A479" s="15"/>
      <c r="B479" s="15"/>
      <c r="C479" s="15"/>
      <c r="D479" s="23"/>
      <c r="E479" s="24"/>
      <c r="F479" s="10"/>
      <c r="G479" s="10"/>
      <c r="H479" s="10"/>
      <c r="I479" s="10"/>
      <c r="J479" s="10"/>
      <c r="K479" s="10"/>
    </row>
    <row r="480" spans="1:11" s="16" customFormat="1">
      <c r="A480" s="15"/>
      <c r="B480" s="15"/>
      <c r="C480" s="15"/>
      <c r="D480" s="23"/>
      <c r="E480" s="24"/>
      <c r="F480" s="10"/>
      <c r="G480" s="10"/>
      <c r="H480" s="10"/>
      <c r="I480" s="10"/>
      <c r="J480" s="10"/>
      <c r="K480" s="10"/>
    </row>
    <row r="481" spans="1:11" s="25" customFormat="1">
      <c r="A481" s="15"/>
      <c r="B481" s="15"/>
      <c r="C481" s="15"/>
      <c r="D481" s="23"/>
      <c r="E481" s="24"/>
      <c r="F481" s="10"/>
      <c r="G481" s="10"/>
      <c r="H481" s="10"/>
      <c r="I481" s="10"/>
      <c r="J481" s="10"/>
      <c r="K481" s="10"/>
    </row>
    <row r="482" spans="1:11" s="16" customFormat="1" ht="46.5" customHeight="1">
      <c r="A482" s="15"/>
      <c r="B482" s="15"/>
      <c r="C482" s="15"/>
      <c r="D482" s="23"/>
      <c r="E482" s="24"/>
      <c r="F482" s="10"/>
      <c r="G482" s="10"/>
      <c r="H482" s="10"/>
      <c r="I482" s="10"/>
      <c r="J482" s="10"/>
      <c r="K482" s="10"/>
    </row>
    <row r="483" spans="1:11" s="16" customFormat="1">
      <c r="A483" s="15"/>
      <c r="B483" s="15"/>
      <c r="C483" s="15"/>
      <c r="D483" s="23"/>
      <c r="E483" s="24"/>
      <c r="F483" s="10"/>
      <c r="G483" s="10"/>
      <c r="H483" s="10"/>
      <c r="I483" s="10"/>
      <c r="J483" s="10"/>
      <c r="K483" s="10"/>
    </row>
    <row r="484" spans="1:11" s="16" customFormat="1" ht="24" customHeight="1">
      <c r="A484" s="15"/>
      <c r="B484" s="15"/>
      <c r="C484" s="15"/>
      <c r="D484" s="23"/>
      <c r="E484" s="24"/>
      <c r="F484" s="10"/>
      <c r="G484" s="10"/>
      <c r="H484" s="10"/>
      <c r="I484" s="10"/>
      <c r="J484" s="10"/>
      <c r="K484" s="10"/>
    </row>
    <row r="485" spans="1:11" s="16" customFormat="1">
      <c r="A485" s="15"/>
      <c r="B485" s="15"/>
      <c r="C485" s="15"/>
      <c r="D485" s="23"/>
      <c r="E485" s="24"/>
      <c r="F485" s="10"/>
      <c r="G485" s="10"/>
      <c r="H485" s="10"/>
      <c r="I485" s="10"/>
      <c r="J485" s="10"/>
      <c r="K485" s="10"/>
    </row>
    <row r="486" spans="1:11" s="16" customFormat="1">
      <c r="A486" s="15"/>
      <c r="B486" s="15"/>
      <c r="C486" s="15"/>
      <c r="D486" s="23"/>
      <c r="E486" s="24"/>
      <c r="F486" s="10"/>
      <c r="G486" s="10"/>
      <c r="H486" s="10"/>
      <c r="I486" s="10"/>
      <c r="J486" s="10"/>
      <c r="K486" s="10"/>
    </row>
    <row r="487" spans="1:11" s="16" customFormat="1">
      <c r="A487" s="15"/>
      <c r="B487" s="15"/>
      <c r="C487" s="15"/>
      <c r="D487" s="23"/>
      <c r="E487" s="24"/>
      <c r="F487" s="10"/>
      <c r="G487" s="10"/>
      <c r="H487" s="10"/>
      <c r="I487" s="10"/>
      <c r="J487" s="10"/>
      <c r="K487" s="10"/>
    </row>
    <row r="488" spans="1:11" s="16" customFormat="1">
      <c r="A488" s="15"/>
      <c r="B488" s="15"/>
      <c r="C488" s="15"/>
      <c r="D488" s="23"/>
      <c r="E488" s="24"/>
      <c r="F488" s="10"/>
      <c r="G488" s="10"/>
      <c r="H488" s="10"/>
      <c r="I488" s="10"/>
      <c r="J488" s="10"/>
      <c r="K488" s="10"/>
    </row>
    <row r="489" spans="1:11" s="16" customFormat="1">
      <c r="A489" s="15"/>
      <c r="B489" s="15"/>
      <c r="C489" s="15"/>
      <c r="D489" s="23"/>
      <c r="E489" s="24"/>
      <c r="F489" s="10"/>
      <c r="G489" s="10"/>
      <c r="H489" s="10"/>
      <c r="I489" s="10"/>
      <c r="J489" s="10"/>
      <c r="K489" s="10"/>
    </row>
    <row r="490" spans="1:11" s="16" customFormat="1">
      <c r="A490" s="15"/>
      <c r="B490" s="15"/>
      <c r="C490" s="15"/>
      <c r="D490" s="23"/>
      <c r="E490" s="24"/>
      <c r="F490" s="10"/>
      <c r="G490" s="10"/>
      <c r="H490" s="10"/>
      <c r="I490" s="10"/>
      <c r="J490" s="10"/>
      <c r="K490" s="10"/>
    </row>
    <row r="492" spans="1:11" s="16" customFormat="1">
      <c r="A492" s="15"/>
      <c r="B492" s="15"/>
      <c r="C492" s="15"/>
      <c r="D492" s="23"/>
      <c r="E492" s="24"/>
      <c r="F492" s="10"/>
      <c r="G492" s="10"/>
      <c r="H492" s="10"/>
      <c r="I492" s="10"/>
      <c r="J492" s="10"/>
      <c r="K492" s="10"/>
    </row>
    <row r="493" spans="1:11" s="16" customFormat="1">
      <c r="A493" s="15"/>
      <c r="B493" s="15"/>
      <c r="C493" s="15"/>
      <c r="D493" s="23"/>
      <c r="E493" s="24"/>
      <c r="F493" s="10"/>
      <c r="G493" s="10"/>
      <c r="H493" s="10"/>
      <c r="I493" s="10"/>
      <c r="J493" s="10"/>
      <c r="K493" s="10"/>
    </row>
    <row r="494" spans="1:11" s="16" customFormat="1">
      <c r="A494" s="15"/>
      <c r="B494" s="15"/>
      <c r="C494" s="15"/>
      <c r="D494" s="23"/>
      <c r="E494" s="24"/>
      <c r="F494" s="10"/>
      <c r="G494" s="10"/>
      <c r="H494" s="10"/>
      <c r="I494" s="10"/>
      <c r="J494" s="10"/>
      <c r="K494" s="10"/>
    </row>
    <row r="495" spans="1:11" s="25" customFormat="1">
      <c r="A495" s="15"/>
      <c r="B495" s="15"/>
      <c r="C495" s="15"/>
      <c r="D495" s="23"/>
      <c r="E495" s="24"/>
      <c r="F495" s="10"/>
      <c r="G495" s="10"/>
      <c r="H495" s="10"/>
      <c r="I495" s="10"/>
      <c r="J495" s="10"/>
      <c r="K495" s="10"/>
    </row>
    <row r="496" spans="1:11" s="16" customFormat="1">
      <c r="A496" s="15"/>
      <c r="B496" s="15"/>
      <c r="C496" s="15"/>
      <c r="D496" s="23"/>
      <c r="E496" s="24"/>
      <c r="F496" s="10"/>
      <c r="G496" s="10"/>
      <c r="H496" s="10"/>
      <c r="I496" s="10"/>
      <c r="J496" s="10"/>
      <c r="K496" s="10"/>
    </row>
    <row r="497" spans="1:11" s="16" customFormat="1">
      <c r="A497" s="15"/>
      <c r="B497" s="15"/>
      <c r="C497" s="15"/>
      <c r="D497" s="23"/>
      <c r="E497" s="24"/>
      <c r="F497" s="10"/>
      <c r="G497" s="10"/>
      <c r="H497" s="10"/>
      <c r="I497" s="10"/>
      <c r="J497" s="10"/>
      <c r="K497" s="10"/>
    </row>
    <row r="498" spans="1:11" s="16" customFormat="1">
      <c r="A498" s="15"/>
      <c r="B498" s="15"/>
      <c r="C498" s="15"/>
      <c r="D498" s="23"/>
      <c r="E498" s="24"/>
      <c r="F498" s="10"/>
      <c r="G498" s="10"/>
      <c r="H498" s="10"/>
      <c r="I498" s="10"/>
      <c r="J498" s="10"/>
      <c r="K498" s="10"/>
    </row>
    <row r="499" spans="1:11" s="16" customFormat="1">
      <c r="A499" s="15"/>
      <c r="B499" s="15"/>
      <c r="C499" s="15"/>
      <c r="D499" s="23"/>
      <c r="E499" s="24"/>
      <c r="F499" s="10"/>
      <c r="G499" s="10"/>
      <c r="H499" s="10"/>
      <c r="I499" s="10"/>
      <c r="J499" s="10"/>
      <c r="K499" s="10"/>
    </row>
    <row r="500" spans="1:11" s="16" customFormat="1">
      <c r="A500" s="15"/>
      <c r="B500" s="15"/>
      <c r="C500" s="15"/>
      <c r="D500" s="23"/>
      <c r="E500" s="24"/>
      <c r="F500" s="10"/>
      <c r="G500" s="10"/>
      <c r="H500" s="10"/>
      <c r="I500" s="10"/>
      <c r="J500" s="10"/>
      <c r="K500" s="10"/>
    </row>
    <row r="501" spans="1:11" s="16" customFormat="1">
      <c r="A501" s="15"/>
      <c r="B501" s="15"/>
      <c r="C501" s="15"/>
      <c r="D501" s="23"/>
      <c r="E501" s="24"/>
      <c r="F501" s="10"/>
      <c r="G501" s="10"/>
      <c r="H501" s="10"/>
      <c r="I501" s="10"/>
      <c r="J501" s="10"/>
      <c r="K501" s="10"/>
    </row>
    <row r="502" spans="1:11" s="16" customFormat="1">
      <c r="A502" s="15"/>
      <c r="B502" s="15"/>
      <c r="C502" s="15"/>
      <c r="D502" s="23"/>
      <c r="E502" s="24"/>
      <c r="F502" s="10"/>
      <c r="G502" s="10"/>
      <c r="H502" s="10"/>
      <c r="I502" s="10"/>
      <c r="J502" s="10"/>
      <c r="K502" s="10"/>
    </row>
    <row r="503" spans="1:11" s="16" customFormat="1">
      <c r="A503" s="15"/>
      <c r="B503" s="15"/>
      <c r="C503" s="15"/>
      <c r="D503" s="23"/>
      <c r="E503" s="24"/>
      <c r="F503" s="10"/>
      <c r="G503" s="10"/>
      <c r="H503" s="10"/>
      <c r="I503" s="10"/>
      <c r="J503" s="10"/>
      <c r="K503" s="10"/>
    </row>
    <row r="504" spans="1:11" s="16" customFormat="1">
      <c r="A504" s="15"/>
      <c r="B504" s="15"/>
      <c r="C504" s="15"/>
      <c r="D504" s="23"/>
      <c r="E504" s="24"/>
      <c r="F504" s="10"/>
      <c r="G504" s="10"/>
      <c r="H504" s="10"/>
      <c r="I504" s="10"/>
      <c r="J504" s="10"/>
      <c r="K504" s="10"/>
    </row>
    <row r="505" spans="1:11" s="16" customFormat="1">
      <c r="A505" s="15"/>
      <c r="B505" s="15"/>
      <c r="C505" s="15"/>
      <c r="D505" s="23"/>
      <c r="E505" s="24"/>
      <c r="F505" s="10"/>
      <c r="G505" s="10"/>
      <c r="H505" s="10"/>
      <c r="I505" s="10"/>
      <c r="J505" s="10"/>
      <c r="K505" s="10"/>
    </row>
    <row r="506" spans="1:11" s="16" customFormat="1">
      <c r="A506" s="15"/>
      <c r="B506" s="15"/>
      <c r="C506" s="15"/>
      <c r="D506" s="23"/>
      <c r="E506" s="24"/>
      <c r="F506" s="10"/>
      <c r="G506" s="10"/>
      <c r="H506" s="10"/>
      <c r="I506" s="10"/>
      <c r="J506" s="10"/>
      <c r="K506" s="10"/>
    </row>
    <row r="507" spans="1:11" s="16" customFormat="1">
      <c r="A507" s="15"/>
      <c r="B507" s="15"/>
      <c r="C507" s="15"/>
      <c r="D507" s="23"/>
      <c r="E507" s="24"/>
      <c r="F507" s="10"/>
      <c r="G507" s="10"/>
      <c r="H507" s="10"/>
      <c r="I507" s="10"/>
      <c r="J507" s="10"/>
      <c r="K507" s="10"/>
    </row>
    <row r="508" spans="1:11" s="25" customFormat="1">
      <c r="A508" s="15"/>
      <c r="B508" s="15"/>
      <c r="C508" s="15"/>
      <c r="D508" s="23"/>
      <c r="E508" s="24"/>
      <c r="F508" s="10"/>
      <c r="G508" s="10"/>
      <c r="H508" s="10"/>
      <c r="I508" s="10"/>
      <c r="J508" s="10"/>
      <c r="K508" s="10"/>
    </row>
    <row r="509" spans="1:11" s="16" customFormat="1" ht="25.5" customHeight="1">
      <c r="A509" s="15"/>
      <c r="B509" s="15"/>
      <c r="C509" s="15"/>
      <c r="D509" s="23"/>
      <c r="E509" s="24"/>
      <c r="F509" s="10"/>
      <c r="G509" s="10"/>
      <c r="H509" s="10"/>
      <c r="I509" s="10"/>
      <c r="J509" s="10"/>
      <c r="K509" s="10"/>
    </row>
    <row r="510" spans="1:11" s="16" customFormat="1">
      <c r="A510" s="15"/>
      <c r="B510" s="15"/>
      <c r="C510" s="15"/>
      <c r="D510" s="23"/>
      <c r="E510" s="24"/>
      <c r="F510" s="10"/>
      <c r="G510" s="10"/>
      <c r="H510" s="10"/>
      <c r="I510" s="10"/>
      <c r="J510" s="10"/>
      <c r="K510" s="10"/>
    </row>
    <row r="511" spans="1:11" s="16" customFormat="1">
      <c r="A511" s="15"/>
      <c r="B511" s="15"/>
      <c r="C511" s="15"/>
      <c r="D511" s="23"/>
      <c r="E511" s="24"/>
      <c r="F511" s="10"/>
      <c r="G511" s="10"/>
      <c r="H511" s="10"/>
      <c r="I511" s="10"/>
      <c r="J511" s="10"/>
      <c r="K511" s="10"/>
    </row>
    <row r="512" spans="1:11" s="16" customFormat="1">
      <c r="A512" s="15"/>
      <c r="B512" s="15"/>
      <c r="C512" s="15"/>
      <c r="D512" s="23"/>
      <c r="E512" s="24"/>
      <c r="F512" s="10"/>
      <c r="G512" s="10"/>
      <c r="H512" s="10"/>
      <c r="I512" s="10"/>
      <c r="J512" s="10"/>
      <c r="K512" s="10"/>
    </row>
    <row r="513" spans="1:11" s="16" customFormat="1" ht="24" customHeight="1">
      <c r="A513" s="15"/>
      <c r="B513" s="15"/>
      <c r="C513" s="15"/>
      <c r="D513" s="23"/>
      <c r="E513" s="24"/>
      <c r="F513" s="10"/>
      <c r="G513" s="10"/>
      <c r="H513" s="10"/>
      <c r="I513" s="10"/>
      <c r="J513" s="10"/>
      <c r="K513" s="10"/>
    </row>
    <row r="514" spans="1:11" s="25" customFormat="1">
      <c r="A514" s="15"/>
      <c r="B514" s="15"/>
      <c r="C514" s="15"/>
      <c r="D514" s="23"/>
      <c r="E514" s="24"/>
      <c r="F514" s="10"/>
      <c r="G514" s="10"/>
      <c r="H514" s="10"/>
      <c r="I514" s="10"/>
      <c r="J514" s="10"/>
      <c r="K514" s="10"/>
    </row>
    <row r="515" spans="1:11" s="16" customFormat="1">
      <c r="A515" s="15"/>
      <c r="B515" s="15"/>
      <c r="C515" s="15"/>
      <c r="D515" s="23"/>
      <c r="E515" s="24"/>
      <c r="F515" s="10"/>
      <c r="G515" s="10"/>
      <c r="H515" s="10"/>
      <c r="I515" s="10"/>
      <c r="J515" s="10"/>
      <c r="K515" s="10"/>
    </row>
    <row r="516" spans="1:11" s="25" customFormat="1">
      <c r="A516" s="15"/>
      <c r="B516" s="15"/>
      <c r="C516" s="15"/>
      <c r="D516" s="23"/>
      <c r="E516" s="24"/>
      <c r="F516" s="10"/>
      <c r="G516" s="10"/>
      <c r="H516" s="10"/>
      <c r="I516" s="10"/>
      <c r="J516" s="10"/>
      <c r="K516" s="10"/>
    </row>
    <row r="517" spans="1:11" s="16" customFormat="1">
      <c r="A517" s="15"/>
      <c r="B517" s="15"/>
      <c r="C517" s="15"/>
      <c r="D517" s="23"/>
      <c r="E517" s="24"/>
      <c r="F517" s="10"/>
      <c r="G517" s="10"/>
      <c r="H517" s="10"/>
      <c r="I517" s="10"/>
      <c r="J517" s="10"/>
      <c r="K517" s="10"/>
    </row>
    <row r="518" spans="1:11" s="16" customFormat="1">
      <c r="A518" s="15"/>
      <c r="B518" s="15"/>
      <c r="C518" s="15"/>
      <c r="D518" s="23"/>
      <c r="E518" s="24"/>
      <c r="F518" s="10"/>
      <c r="G518" s="10"/>
      <c r="H518" s="10"/>
      <c r="I518" s="10"/>
      <c r="J518" s="10"/>
      <c r="K518" s="10"/>
    </row>
    <row r="520" spans="1:11" s="16" customFormat="1">
      <c r="A520" s="15"/>
      <c r="B520" s="15"/>
      <c r="C520" s="15"/>
      <c r="D520" s="23"/>
      <c r="E520" s="24"/>
      <c r="F520" s="10"/>
      <c r="G520" s="10"/>
      <c r="H520" s="10"/>
      <c r="I520" s="10"/>
      <c r="J520" s="10"/>
      <c r="K520" s="10"/>
    </row>
    <row r="521" spans="1:11" s="16" customFormat="1">
      <c r="A521" s="15"/>
      <c r="B521" s="15"/>
      <c r="C521" s="15"/>
      <c r="D521" s="23"/>
      <c r="E521" s="24"/>
      <c r="F521" s="10"/>
      <c r="G521" s="10"/>
      <c r="H521" s="10"/>
      <c r="I521" s="10"/>
      <c r="J521" s="10"/>
      <c r="K521" s="10"/>
    </row>
    <row r="522" spans="1:11" s="16" customFormat="1">
      <c r="A522" s="15"/>
      <c r="B522" s="15"/>
      <c r="C522" s="15"/>
      <c r="D522" s="23"/>
      <c r="E522" s="24"/>
      <c r="F522" s="10"/>
      <c r="G522" s="10"/>
      <c r="H522" s="10"/>
      <c r="I522" s="10"/>
      <c r="J522" s="10"/>
      <c r="K522" s="10"/>
    </row>
    <row r="523" spans="1:11" s="16" customFormat="1">
      <c r="A523" s="15"/>
      <c r="B523" s="15"/>
      <c r="C523" s="15"/>
      <c r="D523" s="23"/>
      <c r="E523" s="24"/>
      <c r="F523" s="10"/>
      <c r="G523" s="10"/>
      <c r="H523" s="10"/>
      <c r="I523" s="10"/>
      <c r="J523" s="10"/>
      <c r="K523" s="10"/>
    </row>
    <row r="524" spans="1:11" s="16" customFormat="1">
      <c r="A524" s="15"/>
      <c r="B524" s="15"/>
      <c r="C524" s="15"/>
      <c r="D524" s="23"/>
      <c r="E524" s="24"/>
      <c r="F524" s="10"/>
      <c r="G524" s="10"/>
      <c r="H524" s="10"/>
      <c r="I524" s="10"/>
      <c r="J524" s="10"/>
      <c r="K524" s="10"/>
    </row>
    <row r="525" spans="1:11" s="16" customFormat="1">
      <c r="A525" s="15"/>
      <c r="B525" s="15"/>
      <c r="C525" s="15"/>
      <c r="D525" s="23"/>
      <c r="E525" s="24"/>
      <c r="F525" s="10"/>
      <c r="G525" s="10"/>
      <c r="H525" s="10"/>
      <c r="I525" s="10"/>
      <c r="J525" s="10"/>
      <c r="K525" s="10"/>
    </row>
    <row r="526" spans="1:11" s="16" customFormat="1">
      <c r="A526" s="15"/>
      <c r="B526" s="15"/>
      <c r="C526" s="15"/>
      <c r="D526" s="23"/>
      <c r="E526" s="24"/>
      <c r="F526" s="10"/>
      <c r="G526" s="10"/>
      <c r="H526" s="10"/>
      <c r="I526" s="10"/>
      <c r="J526" s="10"/>
      <c r="K526" s="10"/>
    </row>
    <row r="527" spans="1:11" s="16" customFormat="1">
      <c r="A527" s="15"/>
      <c r="B527" s="15"/>
      <c r="C527" s="15"/>
      <c r="D527" s="23"/>
      <c r="E527" s="24"/>
      <c r="F527" s="10"/>
      <c r="G527" s="10"/>
      <c r="H527" s="10"/>
      <c r="I527" s="10"/>
      <c r="J527" s="10"/>
      <c r="K527" s="10"/>
    </row>
    <row r="528" spans="1:11" s="16" customFormat="1">
      <c r="A528" s="15"/>
      <c r="B528" s="15"/>
      <c r="C528" s="15"/>
      <c r="D528" s="23"/>
      <c r="E528" s="24"/>
      <c r="F528" s="10"/>
      <c r="G528" s="10"/>
      <c r="H528" s="10"/>
      <c r="I528" s="10"/>
      <c r="J528" s="10"/>
      <c r="K528" s="10"/>
    </row>
    <row r="529" spans="1:11" s="16" customFormat="1">
      <c r="A529" s="15"/>
      <c r="B529" s="15"/>
      <c r="C529" s="15"/>
      <c r="D529" s="23"/>
      <c r="E529" s="24"/>
      <c r="F529" s="10"/>
      <c r="G529" s="10"/>
      <c r="H529" s="10"/>
      <c r="I529" s="10"/>
      <c r="J529" s="10"/>
      <c r="K529" s="10"/>
    </row>
    <row r="530" spans="1:11" s="16" customFormat="1">
      <c r="A530" s="15"/>
      <c r="B530" s="15"/>
      <c r="C530" s="15"/>
      <c r="D530" s="23"/>
      <c r="E530" s="24"/>
      <c r="F530" s="10"/>
      <c r="G530" s="10"/>
      <c r="H530" s="10"/>
      <c r="I530" s="10"/>
      <c r="J530" s="10"/>
      <c r="K530" s="10"/>
    </row>
    <row r="532" spans="1:11" s="16" customFormat="1">
      <c r="A532" s="15"/>
      <c r="B532" s="15"/>
      <c r="C532" s="15"/>
      <c r="D532" s="23"/>
      <c r="E532" s="24"/>
      <c r="F532" s="10"/>
      <c r="G532" s="10"/>
      <c r="H532" s="10"/>
      <c r="I532" s="10"/>
      <c r="J532" s="10"/>
      <c r="K532" s="10"/>
    </row>
    <row r="533" spans="1:11" s="16" customFormat="1">
      <c r="A533" s="15"/>
      <c r="B533" s="15"/>
      <c r="C533" s="15"/>
      <c r="D533" s="23"/>
      <c r="E533" s="24"/>
      <c r="F533" s="10"/>
      <c r="G533" s="10"/>
      <c r="H533" s="10"/>
      <c r="I533" s="10"/>
      <c r="J533" s="10"/>
      <c r="K533" s="10"/>
    </row>
    <row r="534" spans="1:11" s="16" customFormat="1">
      <c r="A534" s="15"/>
      <c r="B534" s="15"/>
      <c r="C534" s="15"/>
      <c r="D534" s="23"/>
      <c r="E534" s="24"/>
      <c r="F534" s="10"/>
      <c r="G534" s="10"/>
      <c r="H534" s="10"/>
      <c r="I534" s="10"/>
      <c r="J534" s="10"/>
      <c r="K534" s="10"/>
    </row>
    <row r="535" spans="1:11" s="16" customFormat="1">
      <c r="A535" s="15"/>
      <c r="B535" s="15"/>
      <c r="C535" s="15"/>
      <c r="D535" s="23"/>
      <c r="E535" s="24"/>
      <c r="F535" s="10"/>
      <c r="G535" s="10"/>
      <c r="H535" s="10"/>
      <c r="I535" s="10"/>
      <c r="J535" s="10"/>
      <c r="K535" s="10"/>
    </row>
    <row r="536" spans="1:11" s="16" customFormat="1">
      <c r="A536" s="15"/>
      <c r="B536" s="15"/>
      <c r="C536" s="15"/>
      <c r="D536" s="23"/>
      <c r="E536" s="24"/>
      <c r="F536" s="10"/>
      <c r="G536" s="10"/>
      <c r="H536" s="10"/>
      <c r="I536" s="10"/>
      <c r="J536" s="10"/>
      <c r="K536" s="10"/>
    </row>
    <row r="537" spans="1:11" s="16" customFormat="1">
      <c r="A537" s="15"/>
      <c r="B537" s="15"/>
      <c r="C537" s="15"/>
      <c r="D537" s="23"/>
      <c r="E537" s="24"/>
      <c r="F537" s="10"/>
      <c r="G537" s="10"/>
      <c r="H537" s="10"/>
      <c r="I537" s="10"/>
      <c r="J537" s="10"/>
      <c r="K537" s="10"/>
    </row>
    <row r="538" spans="1:11" s="25" customFormat="1">
      <c r="A538" s="15"/>
      <c r="B538" s="15"/>
      <c r="C538" s="15"/>
      <c r="D538" s="23"/>
      <c r="E538" s="24"/>
      <c r="F538" s="10"/>
      <c r="G538" s="10"/>
      <c r="H538" s="10"/>
      <c r="I538" s="10"/>
      <c r="J538" s="10"/>
      <c r="K538" s="10"/>
    </row>
    <row r="539" spans="1:11" s="25" customFormat="1">
      <c r="A539" s="15"/>
      <c r="B539" s="15"/>
      <c r="C539" s="15"/>
      <c r="D539" s="23"/>
      <c r="E539" s="24"/>
      <c r="F539" s="10"/>
      <c r="G539" s="10"/>
      <c r="H539" s="10"/>
      <c r="I539" s="10"/>
      <c r="J539" s="10"/>
      <c r="K539" s="10"/>
    </row>
    <row r="540" spans="1:11" s="16" customFormat="1">
      <c r="A540" s="15"/>
      <c r="B540" s="15"/>
      <c r="C540" s="15"/>
      <c r="D540" s="23"/>
      <c r="E540" s="24"/>
      <c r="F540" s="10"/>
      <c r="G540" s="10"/>
      <c r="H540" s="10"/>
      <c r="I540" s="10"/>
      <c r="J540" s="10"/>
      <c r="K540" s="10"/>
    </row>
    <row r="541" spans="1:11" s="16" customFormat="1">
      <c r="A541" s="15"/>
      <c r="B541" s="15"/>
      <c r="C541" s="15"/>
      <c r="D541" s="23"/>
      <c r="E541" s="24"/>
      <c r="F541" s="10"/>
      <c r="G541" s="10"/>
      <c r="H541" s="10"/>
      <c r="I541" s="10"/>
      <c r="J541" s="10"/>
      <c r="K541" s="10"/>
    </row>
  </sheetData>
  <mergeCells count="11">
    <mergeCell ref="A1:K1"/>
    <mergeCell ref="A2:K2"/>
    <mergeCell ref="A3:K3"/>
    <mergeCell ref="A4:K4"/>
    <mergeCell ref="A71:D71"/>
    <mergeCell ref="A72:D72"/>
    <mergeCell ref="A5:D6"/>
    <mergeCell ref="E5:H5"/>
    <mergeCell ref="I5:K5"/>
    <mergeCell ref="C29:D29"/>
    <mergeCell ref="C69:D69"/>
  </mergeCells>
  <pageMargins left="0.98425196850393704" right="1.1811023622047245" top="1.1811023622047245" bottom="0.59055118110236227" header="0.70866141732283472" footer="0.39370078740157483"/>
  <pageSetup paperSize="9" orientation="landscape" r:id="rId1"/>
  <headerFooter alignWithMargins="0">
    <oddFooter>&amp;Lรายงานประมาณการรายจ่ายเฉพาะการ กิจการประปา (2559)&amp;Rเทศบาลตำบลหนองโพ
อำเภอโพธาราม จังหวัดราชบุรี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57"/>
  <sheetViews>
    <sheetView topLeftCell="A163" zoomScale="110" zoomScaleNormal="110" zoomScaleSheetLayoutView="100" workbookViewId="0">
      <selection activeCell="Z6" sqref="Z6"/>
    </sheetView>
  </sheetViews>
  <sheetFormatPr defaultRowHeight="23.25"/>
  <cols>
    <col min="1" max="1" width="2.28515625" style="4" customWidth="1"/>
    <col min="2" max="2" width="1.5703125" style="4" customWidth="1"/>
    <col min="3" max="3" width="2.5703125" style="4" customWidth="1"/>
    <col min="4" max="4" width="2.42578125" style="4" customWidth="1"/>
    <col min="5" max="8" width="2.7109375" style="4" customWidth="1"/>
    <col min="9" max="9" width="2.140625" style="4" customWidth="1"/>
    <col min="10" max="13" width="2.7109375" style="4" customWidth="1"/>
    <col min="14" max="14" width="4.28515625" style="4" customWidth="1"/>
    <col min="15" max="15" width="2.42578125" style="4" customWidth="1"/>
    <col min="16" max="16" width="2.28515625" style="4" customWidth="1"/>
    <col min="17" max="17" width="2" style="4" customWidth="1"/>
    <col min="18" max="20" width="1.85546875" style="4" customWidth="1"/>
    <col min="21" max="22" width="2" style="4" customWidth="1"/>
    <col min="23" max="23" width="1.85546875" style="4" customWidth="1"/>
    <col min="24" max="24" width="8.28515625" style="4" customWidth="1"/>
    <col min="25" max="25" width="2.140625" style="4" customWidth="1"/>
    <col min="26" max="26" width="2.7109375" style="4" customWidth="1"/>
    <col min="27" max="27" width="1.85546875" style="4" customWidth="1"/>
    <col min="28" max="28" width="2.140625" style="4" customWidth="1"/>
    <col min="29" max="29" width="6.5703125" style="4" customWidth="1"/>
    <col min="30" max="30" width="1.42578125" style="4" customWidth="1"/>
    <col min="31" max="31" width="2.140625" style="4" customWidth="1"/>
    <col min="32" max="32" width="2" style="4" customWidth="1"/>
    <col min="33" max="33" width="13.85546875" style="4" bestFit="1" customWidth="1"/>
    <col min="34" max="34" width="13" style="4" customWidth="1"/>
    <col min="35" max="16384" width="9.140625" style="4"/>
  </cols>
  <sheetData>
    <row r="1" spans="1:31">
      <c r="A1" s="557" t="s">
        <v>31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</row>
    <row r="2" spans="1:31">
      <c r="A2" s="557" t="s">
        <v>622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 s="557"/>
      <c r="U2" s="557"/>
      <c r="V2" s="557"/>
      <c r="W2" s="557"/>
      <c r="X2" s="557"/>
      <c r="Y2" s="557"/>
      <c r="Z2" s="557"/>
      <c r="AA2" s="557"/>
      <c r="AB2" s="557"/>
      <c r="AC2" s="557"/>
      <c r="AD2" s="557"/>
      <c r="AE2" s="557"/>
    </row>
    <row r="3" spans="1:3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</row>
    <row r="4" spans="1:31">
      <c r="A4" s="85" t="s">
        <v>280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</row>
    <row r="5" spans="1:31">
      <c r="A5" s="43"/>
      <c r="B5" s="43"/>
      <c r="C5" s="86" t="s">
        <v>602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</row>
    <row r="6" spans="1:31">
      <c r="A6" s="87" t="s">
        <v>603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</row>
    <row r="7" spans="1:31">
      <c r="A7" s="87" t="s">
        <v>604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</row>
    <row r="8" spans="1:31">
      <c r="A8" s="87" t="s">
        <v>623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</row>
    <row r="9" spans="1:3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</row>
    <row r="10" spans="1:31">
      <c r="A10" s="88" t="s">
        <v>40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</row>
    <row r="11" spans="1:31">
      <c r="A11" s="43"/>
      <c r="B11" s="85" t="s">
        <v>41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pans="1:31">
      <c r="A12" s="43"/>
      <c r="B12" s="43"/>
      <c r="C12" s="87" t="s">
        <v>626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1">
      <c r="A13" s="85" t="s">
        <v>627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pans="1:31">
      <c r="A14" s="43"/>
      <c r="B14" s="43"/>
      <c r="C14" s="87" t="s">
        <v>193</v>
      </c>
      <c r="D14" s="43"/>
      <c r="E14" s="85" t="s">
        <v>194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556">
        <v>57598710.170000002</v>
      </c>
      <c r="Z14" s="556"/>
      <c r="AA14" s="556"/>
      <c r="AB14" s="556"/>
      <c r="AC14" s="556"/>
      <c r="AD14" s="89" t="s">
        <v>217</v>
      </c>
      <c r="AE14" s="43"/>
    </row>
    <row r="15" spans="1:31">
      <c r="A15" s="43"/>
      <c r="B15" s="43"/>
      <c r="C15" s="87" t="s">
        <v>195</v>
      </c>
      <c r="D15" s="43"/>
      <c r="E15" s="85" t="s">
        <v>200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556">
        <v>72693771.5</v>
      </c>
      <c r="Z15" s="556"/>
      <c r="AA15" s="556"/>
      <c r="AB15" s="556"/>
      <c r="AC15" s="556"/>
      <c r="AD15" s="89" t="s">
        <v>217</v>
      </c>
      <c r="AE15" s="43"/>
    </row>
    <row r="16" spans="1:31">
      <c r="A16" s="43"/>
      <c r="B16" s="43"/>
      <c r="C16" s="43" t="s">
        <v>196</v>
      </c>
      <c r="D16" s="43"/>
      <c r="E16" s="85" t="s">
        <v>201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556">
        <v>22246787.289999999</v>
      </c>
      <c r="Z16" s="556"/>
      <c r="AA16" s="556"/>
      <c r="AB16" s="556"/>
      <c r="AC16" s="556"/>
      <c r="AD16" s="89" t="s">
        <v>217</v>
      </c>
      <c r="AE16" s="43"/>
    </row>
    <row r="17" spans="1:33">
      <c r="A17" s="43"/>
      <c r="B17" s="43"/>
      <c r="C17" s="43" t="s">
        <v>197</v>
      </c>
      <c r="D17" s="43"/>
      <c r="E17" s="85" t="s">
        <v>202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554"/>
      <c r="Z17" s="554"/>
      <c r="AA17" s="554"/>
      <c r="AB17" s="554"/>
      <c r="AC17" s="554"/>
      <c r="AD17" s="90"/>
      <c r="AE17" s="43"/>
    </row>
    <row r="18" spans="1:33">
      <c r="A18" s="43"/>
      <c r="B18" s="43"/>
      <c r="C18" s="43"/>
      <c r="D18" s="43"/>
      <c r="E18" s="85" t="s">
        <v>113</v>
      </c>
      <c r="F18" s="43"/>
      <c r="G18" s="43"/>
      <c r="H18" s="558" t="s">
        <v>275</v>
      </c>
      <c r="I18" s="558"/>
      <c r="J18" s="558"/>
      <c r="K18" s="558"/>
      <c r="L18" s="87" t="s">
        <v>24</v>
      </c>
      <c r="M18" s="91"/>
      <c r="N18" s="43"/>
      <c r="O18" s="43"/>
      <c r="P18" s="43"/>
      <c r="Q18" s="43"/>
      <c r="R18" s="43"/>
      <c r="S18" s="43"/>
      <c r="T18" s="43"/>
      <c r="U18" s="87" t="s">
        <v>218</v>
      </c>
      <c r="V18" s="43"/>
      <c r="W18" s="43"/>
      <c r="X18" s="43"/>
      <c r="Y18" s="556" t="s">
        <v>614</v>
      </c>
      <c r="Z18" s="556"/>
      <c r="AA18" s="556"/>
      <c r="AB18" s="556"/>
      <c r="AC18" s="556"/>
      <c r="AD18" s="92" t="s">
        <v>217</v>
      </c>
      <c r="AE18" s="43"/>
    </row>
    <row r="19" spans="1:33">
      <c r="A19" s="43"/>
      <c r="B19" s="43"/>
      <c r="C19" s="43" t="s">
        <v>198</v>
      </c>
      <c r="D19" s="43"/>
      <c r="E19" s="85" t="s">
        <v>42</v>
      </c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554"/>
      <c r="Z19" s="554"/>
      <c r="AA19" s="554"/>
      <c r="AB19" s="554"/>
      <c r="AC19" s="554"/>
      <c r="AD19" s="87"/>
      <c r="AE19" s="43"/>
    </row>
    <row r="20" spans="1:33">
      <c r="A20" s="43"/>
      <c r="B20" s="43"/>
      <c r="C20" s="43"/>
      <c r="D20" s="43"/>
      <c r="E20" s="85" t="s">
        <v>113</v>
      </c>
      <c r="F20" s="43"/>
      <c r="G20" s="43"/>
      <c r="H20" s="558" t="s">
        <v>275</v>
      </c>
      <c r="I20" s="558"/>
      <c r="J20" s="558"/>
      <c r="K20" s="558"/>
      <c r="L20" s="87" t="s">
        <v>24</v>
      </c>
      <c r="M20" s="91"/>
      <c r="N20" s="43"/>
      <c r="O20" s="43"/>
      <c r="P20" s="43"/>
      <c r="Q20" s="43"/>
      <c r="R20" s="43"/>
      <c r="S20" s="43"/>
      <c r="T20" s="43"/>
      <c r="U20" s="87" t="s">
        <v>218</v>
      </c>
      <c r="V20" s="43"/>
      <c r="W20" s="43"/>
      <c r="X20" s="43"/>
      <c r="Y20" s="556" t="s">
        <v>614</v>
      </c>
      <c r="Z20" s="556"/>
      <c r="AA20" s="556"/>
      <c r="AB20" s="556"/>
      <c r="AC20" s="556"/>
      <c r="AD20" s="92" t="s">
        <v>217</v>
      </c>
      <c r="AE20" s="43"/>
    </row>
    <row r="21" spans="1:33">
      <c r="A21" s="43"/>
      <c r="B21" s="43"/>
      <c r="C21" s="43" t="s">
        <v>199</v>
      </c>
      <c r="D21" s="43"/>
      <c r="E21" s="85" t="s">
        <v>121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556">
        <v>13258180.210000001</v>
      </c>
      <c r="Z21" s="556"/>
      <c r="AA21" s="556"/>
      <c r="AB21" s="556"/>
      <c r="AC21" s="556"/>
      <c r="AD21" s="90" t="s">
        <v>217</v>
      </c>
      <c r="AE21" s="43"/>
    </row>
    <row r="22" spans="1:33">
      <c r="A22" s="93" t="s">
        <v>624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5"/>
      <c r="Z22" s="95"/>
      <c r="AA22" s="95"/>
      <c r="AB22" s="95"/>
      <c r="AC22" s="95"/>
      <c r="AD22" s="43"/>
      <c r="AE22" s="43"/>
    </row>
    <row r="23" spans="1:33">
      <c r="A23" s="43"/>
      <c r="B23" s="96" t="s">
        <v>44</v>
      </c>
      <c r="C23" s="43"/>
      <c r="D23" s="43"/>
      <c r="E23" s="43"/>
      <c r="F23" s="43"/>
      <c r="G23" s="43"/>
      <c r="H23" s="43"/>
      <c r="I23" s="43"/>
      <c r="J23" s="556">
        <v>43058911.729999997</v>
      </c>
      <c r="K23" s="556"/>
      <c r="L23" s="556"/>
      <c r="M23" s="556"/>
      <c r="N23" s="556"/>
      <c r="O23" s="43" t="s">
        <v>43</v>
      </c>
      <c r="P23" s="43"/>
      <c r="Q23" s="43"/>
      <c r="R23" s="43"/>
      <c r="S23" s="43"/>
      <c r="T23" s="43"/>
      <c r="U23" s="43"/>
      <c r="V23" s="43"/>
      <c r="W23" s="43"/>
      <c r="X23" s="43"/>
      <c r="Y23" s="554"/>
      <c r="Z23" s="554"/>
      <c r="AA23" s="554"/>
      <c r="AB23" s="554"/>
      <c r="AC23" s="554"/>
      <c r="AD23" s="43"/>
      <c r="AE23" s="43"/>
      <c r="AG23" s="41"/>
    </row>
    <row r="24" spans="1:33">
      <c r="A24" s="43"/>
      <c r="B24" s="43"/>
      <c r="C24" s="43"/>
      <c r="D24" s="43" t="s">
        <v>101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556">
        <v>2061721.79</v>
      </c>
      <c r="Z24" s="556"/>
      <c r="AA24" s="556"/>
      <c r="AB24" s="556"/>
      <c r="AC24" s="556"/>
      <c r="AD24" s="90" t="s">
        <v>217</v>
      </c>
      <c r="AE24" s="43"/>
    </row>
    <row r="25" spans="1:33">
      <c r="A25" s="43"/>
      <c r="B25" s="43"/>
      <c r="C25" s="43"/>
      <c r="D25" s="43" t="s">
        <v>122</v>
      </c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556">
        <v>424302.1</v>
      </c>
      <c r="Z25" s="556"/>
      <c r="AA25" s="556"/>
      <c r="AB25" s="556"/>
      <c r="AC25" s="556"/>
      <c r="AD25" s="90" t="s">
        <v>217</v>
      </c>
      <c r="AE25" s="43"/>
    </row>
    <row r="26" spans="1:33">
      <c r="A26" s="43"/>
      <c r="B26" s="43"/>
      <c r="C26" s="43"/>
      <c r="D26" s="43" t="s">
        <v>102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556">
        <v>317721.34999999998</v>
      </c>
      <c r="Z26" s="556"/>
      <c r="AA26" s="556"/>
      <c r="AB26" s="556"/>
      <c r="AC26" s="556"/>
      <c r="AD26" s="90" t="s">
        <v>217</v>
      </c>
      <c r="AE26" s="43"/>
    </row>
    <row r="27" spans="1:33">
      <c r="A27" s="43"/>
      <c r="B27" s="43"/>
      <c r="C27" s="43"/>
      <c r="D27" s="43" t="s">
        <v>123</v>
      </c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556" t="s">
        <v>614</v>
      </c>
      <c r="Z27" s="556"/>
      <c r="AA27" s="556"/>
      <c r="AB27" s="556"/>
      <c r="AC27" s="556"/>
      <c r="AD27" s="90" t="s">
        <v>217</v>
      </c>
      <c r="AE27" s="43"/>
    </row>
    <row r="28" spans="1:33">
      <c r="A28" s="43"/>
      <c r="B28" s="43"/>
      <c r="C28" s="43"/>
      <c r="D28" s="43" t="s">
        <v>103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556">
        <v>19516.59</v>
      </c>
      <c r="Z28" s="556"/>
      <c r="AA28" s="556"/>
      <c r="AB28" s="556"/>
      <c r="AC28" s="556"/>
      <c r="AD28" s="90" t="s">
        <v>217</v>
      </c>
      <c r="AE28" s="43"/>
    </row>
    <row r="29" spans="1:33">
      <c r="A29" s="43"/>
      <c r="B29" s="43"/>
      <c r="C29" s="43"/>
      <c r="D29" s="43" t="s">
        <v>104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556" t="s">
        <v>275</v>
      </c>
      <c r="Z29" s="556"/>
      <c r="AA29" s="556"/>
      <c r="AB29" s="556"/>
      <c r="AC29" s="556"/>
      <c r="AD29" s="90" t="s">
        <v>217</v>
      </c>
      <c r="AE29" s="43"/>
    </row>
    <row r="30" spans="1:33">
      <c r="A30" s="43"/>
      <c r="B30" s="43"/>
      <c r="C30" s="43"/>
      <c r="D30" s="43" t="s">
        <v>124</v>
      </c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556">
        <v>23272399.899999999</v>
      </c>
      <c r="Z30" s="556"/>
      <c r="AA30" s="556"/>
      <c r="AB30" s="556"/>
      <c r="AC30" s="556"/>
      <c r="AD30" s="90" t="s">
        <v>217</v>
      </c>
      <c r="AE30" s="43"/>
    </row>
    <row r="31" spans="1:33">
      <c r="A31" s="43"/>
      <c r="B31" s="43"/>
      <c r="C31" s="43"/>
      <c r="D31" s="43" t="s">
        <v>219</v>
      </c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556">
        <v>16953250</v>
      </c>
      <c r="Z31" s="556"/>
      <c r="AA31" s="556"/>
      <c r="AB31" s="556"/>
      <c r="AC31" s="556"/>
      <c r="AD31" s="90" t="s">
        <v>217</v>
      </c>
      <c r="AE31" s="43"/>
      <c r="AG31" s="41"/>
    </row>
    <row r="32" spans="1:33">
      <c r="A32" s="43"/>
      <c r="B32" s="96" t="s">
        <v>281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556" t="s">
        <v>614</v>
      </c>
      <c r="Z32" s="556"/>
      <c r="AA32" s="556"/>
      <c r="AB32" s="556"/>
      <c r="AC32" s="556"/>
      <c r="AD32" s="90" t="s">
        <v>217</v>
      </c>
      <c r="AE32" s="43"/>
    </row>
    <row r="33" spans="1:34">
      <c r="A33" s="43"/>
      <c r="B33" s="96" t="s">
        <v>45</v>
      </c>
      <c r="C33" s="43"/>
      <c r="D33" s="97"/>
      <c r="E33" s="87"/>
      <c r="F33" s="97"/>
      <c r="G33" s="87"/>
      <c r="H33" s="43"/>
      <c r="I33" s="43"/>
      <c r="J33" s="556">
        <v>37059643.75</v>
      </c>
      <c r="K33" s="556"/>
      <c r="L33" s="556"/>
      <c r="M33" s="556"/>
      <c r="N33" s="556"/>
      <c r="O33" s="43" t="s">
        <v>43</v>
      </c>
      <c r="P33" s="43"/>
      <c r="Q33" s="43"/>
      <c r="R33" s="43"/>
      <c r="S33" s="43"/>
      <c r="T33" s="43"/>
      <c r="U33" s="43"/>
      <c r="V33" s="43"/>
      <c r="W33" s="43"/>
      <c r="X33" s="43"/>
      <c r="Y33" s="554"/>
      <c r="Z33" s="554"/>
      <c r="AA33" s="554"/>
      <c r="AB33" s="554"/>
      <c r="AC33" s="554"/>
      <c r="AD33" s="43"/>
      <c r="AE33" s="43"/>
    </row>
    <row r="34" spans="1:34">
      <c r="A34" s="43"/>
      <c r="B34" s="43"/>
      <c r="C34" s="43"/>
      <c r="D34" s="43" t="s">
        <v>26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556">
        <v>12144228.75</v>
      </c>
      <c r="Z34" s="556"/>
      <c r="AA34" s="556"/>
      <c r="AB34" s="556"/>
      <c r="AC34" s="556"/>
      <c r="AD34" s="90" t="s">
        <v>217</v>
      </c>
      <c r="AE34" s="43"/>
      <c r="AH34" s="29"/>
    </row>
    <row r="35" spans="1:34">
      <c r="A35" s="43"/>
      <c r="B35" s="43"/>
      <c r="C35" s="43"/>
      <c r="D35" s="97" t="s">
        <v>282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556">
        <v>14688347.560000001</v>
      </c>
      <c r="Z35" s="556"/>
      <c r="AA35" s="556"/>
      <c r="AB35" s="556"/>
      <c r="AC35" s="556"/>
      <c r="AD35" s="90" t="s">
        <v>217</v>
      </c>
      <c r="AE35" s="43"/>
      <c r="AH35" s="29"/>
    </row>
    <row r="36" spans="1:34">
      <c r="A36" s="43"/>
      <c r="B36" s="43"/>
      <c r="C36" s="43"/>
      <c r="D36" s="43" t="s">
        <v>283</v>
      </c>
      <c r="E36" s="43"/>
      <c r="F36" s="43"/>
      <c r="G36" s="43"/>
      <c r="H36" s="43"/>
      <c r="I36" s="43"/>
      <c r="J36" s="98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556">
        <v>8205717.4400000004</v>
      </c>
      <c r="Z36" s="556"/>
      <c r="AA36" s="556"/>
      <c r="AB36" s="556"/>
      <c r="AC36" s="556"/>
      <c r="AD36" s="90" t="s">
        <v>217</v>
      </c>
      <c r="AE36" s="43"/>
      <c r="AH36" s="29"/>
    </row>
    <row r="37" spans="1:34">
      <c r="A37" s="43"/>
      <c r="B37" s="43"/>
      <c r="C37" s="43"/>
      <c r="D37" s="43" t="s">
        <v>284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556">
        <v>368800</v>
      </c>
      <c r="Z37" s="556"/>
      <c r="AA37" s="556"/>
      <c r="AB37" s="556"/>
      <c r="AC37" s="556"/>
      <c r="AD37" s="90" t="s">
        <v>217</v>
      </c>
      <c r="AE37" s="43"/>
      <c r="AH37" s="29"/>
    </row>
    <row r="38" spans="1:34">
      <c r="A38" s="43"/>
      <c r="B38" s="43"/>
      <c r="C38" s="43"/>
      <c r="D38" s="43" t="s">
        <v>285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556" t="s">
        <v>614</v>
      </c>
      <c r="Z38" s="556"/>
      <c r="AA38" s="556"/>
      <c r="AB38" s="556"/>
      <c r="AC38" s="556"/>
      <c r="AD38" s="90" t="s">
        <v>217</v>
      </c>
      <c r="AE38" s="43"/>
      <c r="AH38" s="29"/>
    </row>
    <row r="39" spans="1:34">
      <c r="A39" s="43"/>
      <c r="B39" s="43"/>
      <c r="C39" s="43"/>
      <c r="D39" s="87" t="s">
        <v>286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556">
        <v>1652550</v>
      </c>
      <c r="Z39" s="556"/>
      <c r="AA39" s="556"/>
      <c r="AB39" s="556"/>
      <c r="AC39" s="556"/>
      <c r="AD39" s="90" t="s">
        <v>217</v>
      </c>
      <c r="AE39" s="43"/>
      <c r="AG39" s="41">
        <f>SUM(Y34:AC39)</f>
        <v>37059643.75</v>
      </c>
      <c r="AH39" s="29"/>
    </row>
    <row r="40" spans="1:34">
      <c r="A40" s="43"/>
      <c r="B40" s="96" t="s">
        <v>46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556">
        <v>66192</v>
      </c>
      <c r="Z40" s="556"/>
      <c r="AA40" s="556"/>
      <c r="AB40" s="556"/>
      <c r="AC40" s="556"/>
      <c r="AD40" s="90" t="s">
        <v>217</v>
      </c>
      <c r="AE40" s="43"/>
    </row>
    <row r="41" spans="1:34">
      <c r="A41" s="43"/>
      <c r="B41" s="96" t="s">
        <v>47</v>
      </c>
      <c r="C41" s="87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556" t="s">
        <v>614</v>
      </c>
      <c r="Z41" s="556"/>
      <c r="AA41" s="556"/>
      <c r="AB41" s="556"/>
      <c r="AC41" s="556"/>
      <c r="AD41" s="90" t="s">
        <v>217</v>
      </c>
      <c r="AE41" s="43"/>
    </row>
    <row r="42" spans="1:34">
      <c r="A42" s="88" t="s">
        <v>287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4">
      <c r="A43" s="88"/>
      <c r="B43" s="43" t="s">
        <v>288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4">
      <c r="A44" s="43"/>
      <c r="B44" s="43"/>
      <c r="C44" s="343" t="s">
        <v>625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545"/>
      <c r="O44" s="546"/>
      <c r="P44" s="546"/>
      <c r="Q44" s="546"/>
      <c r="R44" s="546"/>
      <c r="S44" s="546"/>
      <c r="T44" s="546"/>
      <c r="U44" s="546"/>
      <c r="V44" s="546"/>
      <c r="W44" s="546"/>
      <c r="X44" s="546"/>
      <c r="Y44" s="546"/>
      <c r="Z44" s="546"/>
      <c r="AA44" s="546"/>
      <c r="AB44" s="546"/>
      <c r="AC44" s="546"/>
      <c r="AD44" s="546"/>
      <c r="AE44" s="546"/>
    </row>
    <row r="45" spans="1:34">
      <c r="A45" s="43"/>
      <c r="B45" s="43"/>
      <c r="C45" s="87"/>
      <c r="D45" s="85" t="s">
        <v>289</v>
      </c>
      <c r="E45" s="43"/>
      <c r="F45" s="43"/>
      <c r="G45" s="43"/>
      <c r="H45" s="43"/>
      <c r="I45" s="43"/>
      <c r="J45" s="43"/>
      <c r="K45" s="43"/>
      <c r="L45" s="43"/>
      <c r="M45" s="43"/>
      <c r="N45" s="546"/>
      <c r="O45" s="546"/>
      <c r="P45" s="546"/>
      <c r="Q45" s="546"/>
      <c r="R45" s="546"/>
      <c r="S45" s="546"/>
      <c r="T45" s="546"/>
      <c r="U45" s="546"/>
      <c r="V45" s="546"/>
      <c r="W45" s="546"/>
      <c r="X45" s="43" t="s">
        <v>113</v>
      </c>
      <c r="Y45" s="556" t="s">
        <v>275</v>
      </c>
      <c r="Z45" s="556"/>
      <c r="AA45" s="556"/>
      <c r="AB45" s="556"/>
      <c r="AC45" s="556"/>
      <c r="AD45" s="89" t="s">
        <v>217</v>
      </c>
      <c r="AE45" s="43"/>
    </row>
    <row r="46" spans="1:34">
      <c r="A46" s="43"/>
      <c r="B46" s="43"/>
      <c r="C46" s="87"/>
      <c r="D46" s="85" t="s">
        <v>290</v>
      </c>
      <c r="E46" s="43"/>
      <c r="F46" s="43"/>
      <c r="G46" s="43"/>
      <c r="H46" s="43"/>
      <c r="I46" s="43"/>
      <c r="J46" s="43"/>
      <c r="K46" s="43"/>
      <c r="L46" s="43"/>
      <c r="M46" s="43"/>
      <c r="N46" s="546"/>
      <c r="O46" s="546"/>
      <c r="P46" s="546"/>
      <c r="Q46" s="546"/>
      <c r="R46" s="546"/>
      <c r="S46" s="546"/>
      <c r="T46" s="546"/>
      <c r="U46" s="546"/>
      <c r="V46" s="546"/>
      <c r="W46" s="546"/>
      <c r="X46" s="43" t="s">
        <v>113</v>
      </c>
      <c r="Y46" s="556" t="s">
        <v>275</v>
      </c>
      <c r="Z46" s="556"/>
      <c r="AA46" s="556"/>
      <c r="AB46" s="556"/>
      <c r="AC46" s="556"/>
      <c r="AD46" s="89" t="s">
        <v>217</v>
      </c>
      <c r="AE46" s="43"/>
    </row>
    <row r="47" spans="1:34">
      <c r="A47" s="43"/>
      <c r="B47" s="43"/>
      <c r="C47" s="43"/>
      <c r="D47" s="85" t="s">
        <v>291</v>
      </c>
      <c r="E47" s="43"/>
      <c r="F47" s="43"/>
      <c r="G47" s="43"/>
      <c r="H47" s="43"/>
      <c r="I47" s="43"/>
      <c r="J47" s="43"/>
      <c r="K47" s="43"/>
      <c r="L47" s="43"/>
      <c r="M47" s="43"/>
      <c r="N47" s="546"/>
      <c r="O47" s="546"/>
      <c r="P47" s="546"/>
      <c r="Q47" s="546"/>
      <c r="R47" s="546"/>
      <c r="S47" s="546"/>
      <c r="T47" s="546"/>
      <c r="U47" s="546"/>
      <c r="V47" s="546"/>
      <c r="W47" s="546"/>
      <c r="X47" s="43" t="s">
        <v>113</v>
      </c>
      <c r="Y47" s="556" t="s">
        <v>275</v>
      </c>
      <c r="Z47" s="556"/>
      <c r="AA47" s="556"/>
      <c r="AB47" s="556"/>
      <c r="AC47" s="556"/>
      <c r="AD47" s="89" t="s">
        <v>217</v>
      </c>
      <c r="AE47" s="43"/>
    </row>
    <row r="48" spans="1:34">
      <c r="A48" s="43"/>
      <c r="B48" s="87"/>
      <c r="C48" s="43"/>
      <c r="D48" s="43" t="s">
        <v>613</v>
      </c>
      <c r="E48" s="43"/>
      <c r="F48" s="43"/>
      <c r="G48" s="43"/>
      <c r="H48" s="43"/>
      <c r="I48" s="43"/>
      <c r="J48" s="43"/>
      <c r="K48" s="43"/>
      <c r="L48" s="43"/>
      <c r="M48" s="43"/>
      <c r="N48" s="546"/>
      <c r="O48" s="546"/>
      <c r="P48" s="546"/>
      <c r="Q48" s="546"/>
      <c r="R48" s="546"/>
      <c r="S48" s="546"/>
      <c r="T48" s="546"/>
      <c r="U48" s="546"/>
      <c r="V48" s="546"/>
      <c r="W48" s="546"/>
      <c r="X48" s="43" t="s">
        <v>113</v>
      </c>
      <c r="Y48" s="556">
        <v>4191804.37</v>
      </c>
      <c r="Z48" s="556"/>
      <c r="AA48" s="556"/>
      <c r="AB48" s="556"/>
      <c r="AC48" s="556"/>
      <c r="AD48" s="89" t="s">
        <v>217</v>
      </c>
      <c r="AE48" s="43"/>
    </row>
    <row r="49" spans="1:31">
      <c r="A49" s="43"/>
      <c r="B49" s="43"/>
      <c r="C49" s="96"/>
      <c r="D49" s="43" t="s">
        <v>292</v>
      </c>
      <c r="E49" s="43"/>
      <c r="F49" s="43"/>
      <c r="G49" s="43"/>
      <c r="H49" s="43"/>
      <c r="I49" s="43"/>
      <c r="J49" s="43"/>
      <c r="K49" s="556"/>
      <c r="L49" s="556"/>
      <c r="M49" s="556"/>
      <c r="N49" s="556"/>
      <c r="O49" s="556"/>
      <c r="P49" s="43"/>
      <c r="Q49" s="43"/>
      <c r="R49" s="43"/>
      <c r="S49" s="43"/>
      <c r="T49" s="43"/>
      <c r="U49" s="43"/>
      <c r="V49" s="43"/>
      <c r="W49" s="43"/>
      <c r="X49" s="43" t="s">
        <v>113</v>
      </c>
      <c r="Y49" s="556" t="s">
        <v>275</v>
      </c>
      <c r="Z49" s="556"/>
      <c r="AA49" s="556"/>
      <c r="AB49" s="556"/>
      <c r="AC49" s="556"/>
      <c r="AD49" s="89" t="s">
        <v>217</v>
      </c>
      <c r="AE49" s="43"/>
    </row>
    <row r="50" spans="1:31">
      <c r="A50" s="43"/>
      <c r="B50" s="43"/>
      <c r="C50" s="96"/>
      <c r="D50" s="43"/>
      <c r="E50" s="97"/>
      <c r="F50" s="87"/>
      <c r="G50" s="97"/>
      <c r="H50" s="87"/>
      <c r="I50" s="43"/>
      <c r="J50" s="43"/>
      <c r="K50" s="555"/>
      <c r="L50" s="556"/>
      <c r="M50" s="556"/>
      <c r="N50" s="556"/>
      <c r="O50" s="556"/>
      <c r="P50" s="43"/>
      <c r="Q50" s="43"/>
      <c r="R50" s="43"/>
      <c r="S50" s="43"/>
      <c r="T50" s="43"/>
      <c r="U50" s="43"/>
      <c r="V50" s="43"/>
      <c r="W50" s="43"/>
      <c r="X50" s="43"/>
      <c r="Y50" s="554"/>
      <c r="Z50" s="554"/>
      <c r="AA50" s="554"/>
      <c r="AB50" s="554"/>
      <c r="AC50" s="554"/>
      <c r="AD50" s="43"/>
      <c r="AE50" s="43"/>
    </row>
    <row r="51" spans="1:3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554"/>
      <c r="Z51" s="554"/>
      <c r="AA51" s="554"/>
      <c r="AB51" s="554"/>
      <c r="AC51" s="554"/>
      <c r="AD51" s="90"/>
      <c r="AE51" s="43"/>
    </row>
    <row r="52" spans="1:31">
      <c r="A52" s="43"/>
      <c r="B52" s="43"/>
      <c r="C52" s="43"/>
      <c r="D52" s="43"/>
      <c r="E52" s="97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554"/>
      <c r="Z52" s="554"/>
      <c r="AA52" s="554"/>
      <c r="AB52" s="554"/>
      <c r="AC52" s="554"/>
      <c r="AD52" s="90"/>
      <c r="AE52" s="43"/>
    </row>
    <row r="53" spans="1:3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98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554"/>
      <c r="Z53" s="554"/>
      <c r="AA53" s="554"/>
      <c r="AB53" s="554"/>
      <c r="AC53" s="554"/>
      <c r="AD53" s="90"/>
      <c r="AE53" s="43"/>
    </row>
    <row r="54" spans="1:3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554"/>
      <c r="Z54" s="554"/>
      <c r="AA54" s="554"/>
      <c r="AB54" s="554"/>
      <c r="AC54" s="554"/>
      <c r="AD54" s="90"/>
      <c r="AE54" s="43"/>
    </row>
    <row r="55" spans="1:3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554"/>
      <c r="Z55" s="554"/>
      <c r="AA55" s="554"/>
      <c r="AB55" s="554"/>
      <c r="AC55" s="554"/>
      <c r="AD55" s="90"/>
      <c r="AE55" s="43"/>
    </row>
    <row r="56" spans="1:31">
      <c r="A56" s="43"/>
      <c r="B56" s="43"/>
      <c r="C56" s="43"/>
      <c r="D56" s="43"/>
      <c r="E56" s="87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554"/>
      <c r="Z56" s="554"/>
      <c r="AA56" s="554"/>
      <c r="AB56" s="554"/>
      <c r="AC56" s="554"/>
      <c r="AD56" s="90"/>
      <c r="AE56" s="43"/>
    </row>
    <row r="57" spans="1:3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</row>
  </sheetData>
  <mergeCells count="47">
    <mergeCell ref="A1:AE1"/>
    <mergeCell ref="A2:AE2"/>
    <mergeCell ref="H18:K18"/>
    <mergeCell ref="H20:K20"/>
    <mergeCell ref="Y36:AC36"/>
    <mergeCell ref="Y31:AC31"/>
    <mergeCell ref="J23:N23"/>
    <mergeCell ref="Y19:AC19"/>
    <mergeCell ref="J33:N33"/>
    <mergeCell ref="Y23:AC23"/>
    <mergeCell ref="Y20:AC20"/>
    <mergeCell ref="Y21:AC21"/>
    <mergeCell ref="Y41:AC41"/>
    <mergeCell ref="Y38:AC38"/>
    <mergeCell ref="Y39:AC39"/>
    <mergeCell ref="Y32:AC32"/>
    <mergeCell ref="Y45:AC45"/>
    <mergeCell ref="Y33:AC33"/>
    <mergeCell ref="Y34:AC34"/>
    <mergeCell ref="Y35:AC35"/>
    <mergeCell ref="Y37:AC37"/>
    <mergeCell ref="Y47:AC47"/>
    <mergeCell ref="Y48:AC48"/>
    <mergeCell ref="Y14:AC14"/>
    <mergeCell ref="Y15:AC15"/>
    <mergeCell ref="Y16:AC16"/>
    <mergeCell ref="Y18:AC18"/>
    <mergeCell ref="Y24:AC24"/>
    <mergeCell ref="Y25:AC25"/>
    <mergeCell ref="Y26:AC26"/>
    <mergeCell ref="Y17:AC17"/>
    <mergeCell ref="Y46:AC46"/>
    <mergeCell ref="Y27:AC27"/>
    <mergeCell ref="Y28:AC28"/>
    <mergeCell ref="Y29:AC29"/>
    <mergeCell ref="Y30:AC30"/>
    <mergeCell ref="Y40:AC40"/>
    <mergeCell ref="K50:O50"/>
    <mergeCell ref="Y50:AC50"/>
    <mergeCell ref="Y51:AC51"/>
    <mergeCell ref="K49:O49"/>
    <mergeCell ref="Y49:AC49"/>
    <mergeCell ref="Y56:AC56"/>
    <mergeCell ref="Y52:AC52"/>
    <mergeCell ref="Y53:AC53"/>
    <mergeCell ref="Y54:AC54"/>
    <mergeCell ref="Y55:AC55"/>
  </mergeCells>
  <phoneticPr fontId="2" type="noConversion"/>
  <pageMargins left="1.1811023622047245" right="0.59055118110236227" top="1.1811023622047245" bottom="0.74" header="0.70866141732283472" footer="0.59055118110236227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115"/>
  <sheetViews>
    <sheetView workbookViewId="0">
      <selection activeCell="P37" sqref="P37"/>
    </sheetView>
  </sheetViews>
  <sheetFormatPr defaultColWidth="12.140625" defaultRowHeight="21" customHeight="1"/>
  <cols>
    <col min="1" max="1" width="2.28515625" style="10" customWidth="1"/>
    <col min="2" max="2" width="2.140625" style="10" customWidth="1"/>
    <col min="3" max="3" width="33.5703125" style="14" customWidth="1"/>
    <col min="4" max="4" width="15.28515625" style="15" customWidth="1"/>
    <col min="5" max="5" width="15.7109375" style="15" customWidth="1"/>
    <col min="6" max="6" width="15.5703125" style="15" customWidth="1"/>
    <col min="7" max="16384" width="12.140625" style="10"/>
  </cols>
  <sheetData>
    <row r="1" spans="1:8" ht="21" customHeight="1">
      <c r="F1" s="20"/>
    </row>
    <row r="2" spans="1:8" ht="21" customHeight="1">
      <c r="A2" s="559" t="s">
        <v>31</v>
      </c>
      <c r="B2" s="559"/>
      <c r="C2" s="559"/>
      <c r="D2" s="559"/>
      <c r="E2" s="559"/>
      <c r="F2" s="559"/>
    </row>
    <row r="3" spans="1:8" ht="21" customHeight="1">
      <c r="A3" s="559" t="s">
        <v>592</v>
      </c>
      <c r="B3" s="559"/>
      <c r="C3" s="559"/>
      <c r="D3" s="559"/>
      <c r="E3" s="559"/>
      <c r="F3" s="559"/>
    </row>
    <row r="4" spans="1:8" ht="23.25">
      <c r="A4" s="559" t="s">
        <v>278</v>
      </c>
      <c r="B4" s="559"/>
      <c r="C4" s="559"/>
      <c r="D4" s="559"/>
      <c r="E4" s="559"/>
      <c r="F4" s="559"/>
      <c r="G4" s="11"/>
      <c r="H4" s="11"/>
    </row>
    <row r="5" spans="1:8" ht="23.25">
      <c r="A5" s="559" t="s">
        <v>279</v>
      </c>
      <c r="B5" s="559"/>
      <c r="C5" s="559"/>
      <c r="D5" s="559"/>
      <c r="E5" s="559"/>
      <c r="F5" s="559"/>
      <c r="G5" s="11"/>
      <c r="H5" s="11"/>
    </row>
    <row r="6" spans="1:8" ht="23.25">
      <c r="A6" s="158"/>
      <c r="B6" s="158"/>
      <c r="C6" s="158"/>
      <c r="D6" s="158"/>
      <c r="E6" s="158"/>
      <c r="F6" s="158"/>
      <c r="G6" s="11"/>
      <c r="H6" s="11"/>
    </row>
    <row r="7" spans="1:8" ht="21" customHeight="1">
      <c r="A7" s="54"/>
      <c r="B7" s="54"/>
      <c r="C7" s="177" t="s">
        <v>105</v>
      </c>
      <c r="D7" s="55"/>
      <c r="E7" s="55"/>
      <c r="F7" s="55"/>
    </row>
    <row r="8" spans="1:8" ht="21" customHeight="1">
      <c r="A8" s="572" t="s">
        <v>105</v>
      </c>
      <c r="B8" s="573"/>
      <c r="C8" s="574"/>
      <c r="D8" s="159" t="s">
        <v>293</v>
      </c>
      <c r="E8" s="159" t="s">
        <v>107</v>
      </c>
      <c r="F8" s="159" t="s">
        <v>107</v>
      </c>
    </row>
    <row r="9" spans="1:8" ht="21" customHeight="1">
      <c r="A9" s="575"/>
      <c r="B9" s="576"/>
      <c r="C9" s="577"/>
      <c r="D9" s="160" t="s">
        <v>414</v>
      </c>
      <c r="E9" s="160" t="s">
        <v>535</v>
      </c>
      <c r="F9" s="160" t="s">
        <v>594</v>
      </c>
    </row>
    <row r="10" spans="1:8" ht="21" customHeight="1">
      <c r="A10" s="56" t="s">
        <v>93</v>
      </c>
      <c r="B10" s="57"/>
      <c r="C10" s="58"/>
      <c r="D10" s="59"/>
      <c r="E10" s="59"/>
      <c r="F10" s="59"/>
    </row>
    <row r="11" spans="1:8" s="13" customFormat="1" ht="21" customHeight="1">
      <c r="A11" s="60"/>
      <c r="B11" s="57" t="s">
        <v>101</v>
      </c>
      <c r="C11" s="61"/>
      <c r="D11" s="62">
        <v>2115504.1800000002</v>
      </c>
      <c r="E11" s="62">
        <v>2225000</v>
      </c>
      <c r="F11" s="62">
        <f>+'8รร'!H11</f>
        <v>2215000</v>
      </c>
    </row>
    <row r="12" spans="1:8" ht="21" customHeight="1">
      <c r="A12" s="60"/>
      <c r="B12" s="57" t="s">
        <v>122</v>
      </c>
      <c r="C12" s="61"/>
      <c r="D12" s="62">
        <v>511929</v>
      </c>
      <c r="E12" s="62">
        <v>769000</v>
      </c>
      <c r="F12" s="62">
        <v>705000</v>
      </c>
    </row>
    <row r="13" spans="1:8" ht="21" customHeight="1">
      <c r="A13" s="60"/>
      <c r="B13" s="57" t="s">
        <v>102</v>
      </c>
      <c r="C13" s="61"/>
      <c r="D13" s="62">
        <v>833622.71</v>
      </c>
      <c r="E13" s="62">
        <v>1080000</v>
      </c>
      <c r="F13" s="62">
        <v>850000</v>
      </c>
    </row>
    <row r="14" spans="1:8" s="13" customFormat="1" ht="21" customHeight="1">
      <c r="A14" s="60"/>
      <c r="B14" s="165" t="s">
        <v>123</v>
      </c>
      <c r="C14" s="61"/>
      <c r="D14" s="347">
        <v>0</v>
      </c>
      <c r="E14" s="82">
        <v>0</v>
      </c>
      <c r="F14" s="347">
        <v>0</v>
      </c>
      <c r="G14" s="14"/>
      <c r="H14" s="14"/>
    </row>
    <row r="15" spans="1:8" s="14" customFormat="1" ht="23.25">
      <c r="A15" s="60"/>
      <c r="B15" s="63" t="s">
        <v>103</v>
      </c>
      <c r="C15" s="58"/>
      <c r="D15" s="62">
        <v>162772</v>
      </c>
      <c r="E15" s="62">
        <v>350000</v>
      </c>
      <c r="F15" s="62">
        <v>250000</v>
      </c>
      <c r="G15" s="10"/>
      <c r="H15" s="10"/>
    </row>
    <row r="16" spans="1:8" ht="21" customHeight="1">
      <c r="A16" s="60"/>
      <c r="B16" s="63" t="s">
        <v>104</v>
      </c>
      <c r="C16" s="58"/>
      <c r="D16" s="347">
        <v>0</v>
      </c>
      <c r="E16" s="82">
        <v>0</v>
      </c>
      <c r="F16" s="347">
        <v>0</v>
      </c>
      <c r="G16" s="13"/>
      <c r="H16" s="13"/>
    </row>
    <row r="17" spans="1:8" s="13" customFormat="1" ht="23.25">
      <c r="A17" s="56" t="s">
        <v>298</v>
      </c>
      <c r="B17" s="64"/>
      <c r="C17" s="157"/>
      <c r="D17" s="66">
        <f>SUM(D11:D16)</f>
        <v>3623827.89</v>
      </c>
      <c r="E17" s="66">
        <f>SUM(E11:E16)</f>
        <v>4424000</v>
      </c>
      <c r="F17" s="66">
        <f>SUM(F11:F16)</f>
        <v>4020000</v>
      </c>
      <c r="G17" s="10"/>
      <c r="H17" s="10"/>
    </row>
    <row r="18" spans="1:8" ht="23.25">
      <c r="A18" s="560" t="s">
        <v>223</v>
      </c>
      <c r="B18" s="561"/>
      <c r="C18" s="562"/>
      <c r="D18" s="62"/>
      <c r="E18" s="62"/>
      <c r="F18" s="62"/>
    </row>
    <row r="19" spans="1:8" ht="21" customHeight="1">
      <c r="A19" s="60"/>
      <c r="B19" s="63" t="s">
        <v>124</v>
      </c>
      <c r="C19" s="67"/>
      <c r="D19" s="62">
        <v>19537171.809999999</v>
      </c>
      <c r="E19" s="62">
        <v>21406000</v>
      </c>
      <c r="F19" s="62">
        <v>21480000</v>
      </c>
      <c r="G19" s="13"/>
      <c r="H19" s="13"/>
    </row>
    <row r="20" spans="1:8" s="13" customFormat="1" ht="23.25">
      <c r="A20" s="560" t="s">
        <v>297</v>
      </c>
      <c r="B20" s="566"/>
      <c r="C20" s="567"/>
      <c r="D20" s="66">
        <f>SUM(D19)</f>
        <v>19537171.809999999</v>
      </c>
      <c r="E20" s="66">
        <f>SUM(E19)</f>
        <v>21406000</v>
      </c>
      <c r="F20" s="66">
        <f>SUM(F19)</f>
        <v>21480000</v>
      </c>
      <c r="H20" s="15"/>
    </row>
    <row r="21" spans="1:8" s="13" customFormat="1" ht="20.25" customHeight="1">
      <c r="A21" s="563" t="s">
        <v>224</v>
      </c>
      <c r="B21" s="564"/>
      <c r="C21" s="565"/>
      <c r="D21" s="62"/>
      <c r="E21" s="62"/>
      <c r="F21" s="62"/>
      <c r="G21" s="10"/>
      <c r="H21" s="10"/>
    </row>
    <row r="22" spans="1:8" ht="21" customHeight="1">
      <c r="A22" s="60"/>
      <c r="B22" s="63" t="s">
        <v>219</v>
      </c>
      <c r="C22" s="67"/>
      <c r="D22" s="62">
        <v>10945890</v>
      </c>
      <c r="E22" s="62">
        <v>12000000</v>
      </c>
      <c r="F22" s="62">
        <v>19500000</v>
      </c>
    </row>
    <row r="23" spans="1:8" ht="21" customHeight="1">
      <c r="A23" s="560" t="s">
        <v>299</v>
      </c>
      <c r="B23" s="561"/>
      <c r="C23" s="562"/>
      <c r="D23" s="66">
        <f>SUM(D22)</f>
        <v>10945890</v>
      </c>
      <c r="E23" s="66">
        <f>SUM(E22)</f>
        <v>12000000</v>
      </c>
      <c r="F23" s="66">
        <f>SUM(F22)</f>
        <v>19500000</v>
      </c>
    </row>
    <row r="24" spans="1:8" ht="21" customHeight="1">
      <c r="A24" s="569" t="s">
        <v>218</v>
      </c>
      <c r="B24" s="570"/>
      <c r="C24" s="571"/>
      <c r="D24" s="525">
        <f>D17+D20+D23</f>
        <v>34106889.700000003</v>
      </c>
      <c r="E24" s="164">
        <f>E17+E20+E23</f>
        <v>37830000</v>
      </c>
      <c r="F24" s="538">
        <f>F17+F20+F23</f>
        <v>45000000</v>
      </c>
    </row>
    <row r="25" spans="1:8" ht="21" customHeight="1">
      <c r="A25" s="161"/>
      <c r="B25" s="161"/>
      <c r="C25" s="161"/>
      <c r="D25" s="162"/>
      <c r="E25" s="162"/>
      <c r="F25" s="162"/>
    </row>
    <row r="26" spans="1:8" ht="21" customHeight="1">
      <c r="A26" s="568"/>
      <c r="B26" s="568"/>
      <c r="C26" s="568"/>
      <c r="D26" s="163"/>
      <c r="E26" s="163"/>
      <c r="F26" s="163"/>
    </row>
    <row r="27" spans="1:8" ht="21" customHeight="1">
      <c r="A27" s="72"/>
      <c r="B27" s="72"/>
      <c r="C27" s="73"/>
      <c r="D27" s="74"/>
      <c r="E27" s="74"/>
      <c r="F27" s="74"/>
    </row>
    <row r="28" spans="1:8" ht="21" customHeight="1">
      <c r="A28" s="72"/>
      <c r="B28" s="72"/>
      <c r="C28" s="73"/>
      <c r="D28" s="74"/>
      <c r="E28" s="74"/>
      <c r="F28" s="74"/>
    </row>
    <row r="29" spans="1:8" ht="21" customHeight="1">
      <c r="A29" s="72"/>
      <c r="B29" s="72"/>
      <c r="C29" s="73"/>
      <c r="D29" s="74"/>
      <c r="E29" s="74"/>
      <c r="F29" s="74"/>
    </row>
    <row r="30" spans="1:8" ht="21" customHeight="1">
      <c r="A30" s="72"/>
      <c r="B30" s="72"/>
      <c r="C30" s="73"/>
      <c r="D30" s="74"/>
      <c r="E30" s="74"/>
      <c r="F30" s="74"/>
    </row>
    <row r="31" spans="1:8" ht="21" customHeight="1">
      <c r="A31" s="72"/>
      <c r="B31" s="72"/>
      <c r="C31" s="73"/>
      <c r="D31" s="74"/>
      <c r="E31" s="74"/>
      <c r="F31" s="74"/>
    </row>
    <row r="32" spans="1:8" ht="21" customHeight="1">
      <c r="A32" s="72"/>
      <c r="B32" s="72"/>
      <c r="C32" s="73"/>
      <c r="D32" s="494"/>
      <c r="E32" s="494"/>
      <c r="F32" s="494"/>
    </row>
    <row r="33" spans="1:14" ht="21" customHeight="1">
      <c r="A33" s="72"/>
      <c r="B33" s="72"/>
      <c r="C33" s="73"/>
      <c r="D33" s="74"/>
      <c r="E33" s="74"/>
      <c r="F33" s="74"/>
    </row>
    <row r="34" spans="1:14" ht="21" customHeight="1">
      <c r="A34" s="72"/>
      <c r="B34" s="72"/>
      <c r="C34" s="73"/>
      <c r="D34" s="74"/>
      <c r="E34" s="74"/>
      <c r="F34" s="111"/>
    </row>
    <row r="35" spans="1:14" ht="21" customHeight="1">
      <c r="A35" s="559" t="s">
        <v>31</v>
      </c>
      <c r="B35" s="559"/>
      <c r="C35" s="559"/>
      <c r="D35" s="559"/>
      <c r="E35" s="559"/>
      <c r="F35" s="559"/>
    </row>
    <row r="36" spans="1:14" ht="21" customHeight="1">
      <c r="A36" s="559" t="s">
        <v>593</v>
      </c>
      <c r="B36" s="559"/>
      <c r="C36" s="559"/>
      <c r="D36" s="559"/>
      <c r="E36" s="559"/>
      <c r="F36" s="559"/>
    </row>
    <row r="37" spans="1:14" ht="21" customHeight="1">
      <c r="A37" s="559" t="s">
        <v>278</v>
      </c>
      <c r="B37" s="559"/>
      <c r="C37" s="559"/>
      <c r="D37" s="559"/>
      <c r="E37" s="559"/>
      <c r="F37" s="559"/>
    </row>
    <row r="38" spans="1:14" ht="21" customHeight="1">
      <c r="A38" s="559" t="s">
        <v>279</v>
      </c>
      <c r="B38" s="559"/>
      <c r="C38" s="559"/>
      <c r="D38" s="559"/>
      <c r="E38" s="559"/>
      <c r="F38" s="559"/>
    </row>
    <row r="39" spans="1:14" ht="21" customHeight="1">
      <c r="A39" s="158"/>
      <c r="B39" s="158"/>
      <c r="C39" s="158"/>
      <c r="D39" s="158"/>
      <c r="E39" s="158"/>
      <c r="F39" s="158"/>
      <c r="G39" s="16"/>
      <c r="H39" s="16"/>
    </row>
    <row r="40" spans="1:14" s="16" customFormat="1" ht="21" customHeight="1">
      <c r="A40" s="54"/>
      <c r="B40" s="54"/>
      <c r="C40" s="177" t="s">
        <v>211</v>
      </c>
      <c r="D40" s="55"/>
      <c r="E40" s="55"/>
      <c r="F40" s="55"/>
      <c r="G40" s="10"/>
      <c r="H40" s="10"/>
    </row>
    <row r="41" spans="1:14" ht="21" customHeight="1">
      <c r="A41" s="578" t="s">
        <v>144</v>
      </c>
      <c r="B41" s="578"/>
      <c r="C41" s="578"/>
      <c r="D41" s="159" t="s">
        <v>13</v>
      </c>
      <c r="E41" s="159" t="s">
        <v>107</v>
      </c>
      <c r="F41" s="159" t="s">
        <v>107</v>
      </c>
      <c r="L41" s="39"/>
    </row>
    <row r="42" spans="1:14" ht="21" customHeight="1">
      <c r="A42" s="579"/>
      <c r="B42" s="579"/>
      <c r="C42" s="579"/>
      <c r="D42" s="160" t="s">
        <v>414</v>
      </c>
      <c r="E42" s="160" t="s">
        <v>535</v>
      </c>
      <c r="F42" s="160" t="s">
        <v>594</v>
      </c>
    </row>
    <row r="43" spans="1:14" ht="21" customHeight="1">
      <c r="A43" s="75" t="s">
        <v>49</v>
      </c>
      <c r="B43" s="76"/>
      <c r="C43" s="77"/>
      <c r="D43" s="78"/>
      <c r="E43" s="78"/>
      <c r="F43" s="78"/>
    </row>
    <row r="44" spans="1:14" ht="21" customHeight="1">
      <c r="A44" s="79"/>
      <c r="B44" s="80" t="s">
        <v>300</v>
      </c>
      <c r="C44" s="81"/>
      <c r="D44" s="347">
        <v>9577341.25</v>
      </c>
      <c r="E44" s="337">
        <v>4584107</v>
      </c>
      <c r="F44" s="337">
        <v>10862260</v>
      </c>
    </row>
    <row r="45" spans="1:14" ht="21" customHeight="1">
      <c r="A45" s="171"/>
      <c r="B45" s="169" t="s">
        <v>301</v>
      </c>
      <c r="C45" s="167"/>
      <c r="D45" s="348">
        <v>10860383.49</v>
      </c>
      <c r="E45" s="338">
        <v>13106840</v>
      </c>
      <c r="F45" s="338">
        <v>15110640</v>
      </c>
    </row>
    <row r="46" spans="1:14" ht="21" customHeight="1">
      <c r="A46" s="79"/>
      <c r="B46" s="170" t="s">
        <v>302</v>
      </c>
      <c r="C46" s="168"/>
      <c r="D46" s="347"/>
      <c r="E46" s="166"/>
      <c r="F46" s="337"/>
      <c r="N46" s="39"/>
    </row>
    <row r="47" spans="1:14" ht="21" customHeight="1">
      <c r="A47" s="171"/>
      <c r="B47" s="172" t="s">
        <v>305</v>
      </c>
      <c r="C47" s="167"/>
      <c r="D47" s="348">
        <v>9814348.4900000002</v>
      </c>
      <c r="E47" s="338">
        <v>11780553</v>
      </c>
      <c r="F47" s="338">
        <v>12602000</v>
      </c>
      <c r="G47" s="13"/>
      <c r="H47" s="13"/>
      <c r="I47" s="10" t="s">
        <v>100</v>
      </c>
      <c r="L47" s="39"/>
    </row>
    <row r="48" spans="1:14" s="13" customFormat="1" ht="21" customHeight="1">
      <c r="A48" s="79"/>
      <c r="B48" s="80" t="s">
        <v>332</v>
      </c>
      <c r="C48" s="168"/>
      <c r="D48" s="347"/>
      <c r="E48" s="248"/>
      <c r="F48" s="337"/>
      <c r="G48" s="10"/>
      <c r="H48" s="10"/>
      <c r="K48" s="173"/>
    </row>
    <row r="49" spans="1:7" ht="21" customHeight="1">
      <c r="A49" s="171"/>
      <c r="B49" s="172" t="s">
        <v>304</v>
      </c>
      <c r="C49" s="167"/>
      <c r="D49" s="348">
        <v>9490245</v>
      </c>
      <c r="E49" s="338">
        <v>5915000</v>
      </c>
      <c r="F49" s="338">
        <v>4607600</v>
      </c>
    </row>
    <row r="50" spans="1:7" ht="21" customHeight="1">
      <c r="A50" s="79"/>
      <c r="B50" s="80" t="s">
        <v>303</v>
      </c>
      <c r="C50" s="168"/>
      <c r="D50" s="347"/>
      <c r="E50" s="82"/>
      <c r="F50" s="337"/>
    </row>
    <row r="51" spans="1:7" ht="21" customHeight="1">
      <c r="A51" s="60"/>
      <c r="B51" s="57" t="s">
        <v>285</v>
      </c>
      <c r="C51" s="58"/>
      <c r="D51" s="347">
        <v>0</v>
      </c>
      <c r="E51" s="339">
        <v>15000</v>
      </c>
      <c r="F51" s="339">
        <f>+'5แผนงาน'!E20+'5แผนงาน'!F38+'5แผนงาน'!F60+'5แผนงาน'!E82+'5แผนงาน'!D104+'5แผนงาน'!G126+'5แผนงาน'!E148+'5แผนงาน'!F170</f>
        <v>15000</v>
      </c>
    </row>
    <row r="52" spans="1:7" ht="21" customHeight="1">
      <c r="A52" s="60"/>
      <c r="B52" s="63" t="s">
        <v>286</v>
      </c>
      <c r="C52" s="67"/>
      <c r="D52" s="347">
        <v>1687000</v>
      </c>
      <c r="E52" s="340">
        <v>2428500</v>
      </c>
      <c r="F52" s="340">
        <v>1802500</v>
      </c>
      <c r="G52" s="39"/>
    </row>
    <row r="53" spans="1:7" ht="21" customHeight="1">
      <c r="A53" s="60"/>
      <c r="B53" s="63"/>
      <c r="C53" s="65" t="s">
        <v>50</v>
      </c>
      <c r="D53" s="83">
        <f>SUM(D44:D52)</f>
        <v>41429318.230000004</v>
      </c>
      <c r="E53" s="83">
        <f>SUM(E44:E52)</f>
        <v>37830000</v>
      </c>
      <c r="F53" s="83">
        <f>SUM(F43:F52)</f>
        <v>45000000</v>
      </c>
    </row>
    <row r="54" spans="1:7" ht="21" customHeight="1">
      <c r="A54" s="163"/>
      <c r="B54" s="174"/>
      <c r="C54" s="176"/>
      <c r="D54" s="175"/>
      <c r="E54" s="175"/>
      <c r="F54" s="175"/>
    </row>
    <row r="55" spans="1:7" ht="21" customHeight="1">
      <c r="A55" s="161"/>
      <c r="B55" s="161"/>
      <c r="C55" s="145"/>
      <c r="D55" s="162"/>
      <c r="E55" s="74"/>
      <c r="F55" s="162"/>
    </row>
    <row r="56" spans="1:7" ht="21" customHeight="1">
      <c r="A56" s="72"/>
      <c r="B56" s="72"/>
      <c r="C56" s="84"/>
      <c r="D56" s="74"/>
      <c r="E56" s="74"/>
      <c r="F56" s="74"/>
    </row>
    <row r="57" spans="1:7" ht="21" customHeight="1">
      <c r="A57" s="72"/>
      <c r="B57" s="72"/>
      <c r="C57" s="84"/>
      <c r="D57" s="74"/>
      <c r="E57" s="74"/>
      <c r="F57" s="74"/>
    </row>
    <row r="58" spans="1:7" ht="21" customHeight="1">
      <c r="A58" s="72"/>
      <c r="B58" s="72"/>
      <c r="C58" s="84"/>
      <c r="D58" s="74"/>
      <c r="E58" s="74"/>
      <c r="F58" s="74"/>
    </row>
    <row r="59" spans="1:7" ht="21" customHeight="1">
      <c r="A59" s="72"/>
      <c r="B59" s="72"/>
      <c r="C59" s="84"/>
      <c r="D59" s="74"/>
      <c r="E59" s="74"/>
      <c r="F59" s="74"/>
    </row>
    <row r="60" spans="1:7" ht="21" customHeight="1">
      <c r="A60" s="72"/>
      <c r="B60" s="72"/>
      <c r="C60" s="84"/>
      <c r="D60" s="74"/>
      <c r="E60" s="74"/>
      <c r="F60" s="74"/>
    </row>
    <row r="61" spans="1:7" ht="21" customHeight="1">
      <c r="A61" s="72"/>
      <c r="B61" s="72"/>
      <c r="C61" s="84"/>
      <c r="D61" s="74"/>
      <c r="E61" s="74"/>
      <c r="F61" s="74"/>
    </row>
    <row r="62" spans="1:7" ht="21" customHeight="1">
      <c r="A62" s="72"/>
      <c r="B62" s="72"/>
      <c r="C62" s="84"/>
      <c r="D62" s="74"/>
      <c r="E62" s="74"/>
      <c r="F62" s="74"/>
    </row>
    <row r="63" spans="1:7" ht="21" customHeight="1">
      <c r="A63" s="72"/>
      <c r="B63" s="72"/>
      <c r="C63" s="84"/>
      <c r="D63" s="74"/>
      <c r="E63" s="74"/>
      <c r="F63" s="74"/>
    </row>
    <row r="64" spans="1:7" ht="21" customHeight="1">
      <c r="A64" s="72"/>
      <c r="B64" s="72"/>
      <c r="C64" s="84"/>
      <c r="D64" s="74"/>
      <c r="E64" s="74"/>
      <c r="F64" s="74"/>
    </row>
    <row r="65" spans="1:6" ht="21" customHeight="1">
      <c r="A65" s="72"/>
      <c r="B65" s="72"/>
      <c r="C65" s="84"/>
      <c r="D65" s="74"/>
      <c r="E65" s="74"/>
      <c r="F65" s="74"/>
    </row>
    <row r="66" spans="1:6" ht="21" customHeight="1">
      <c r="A66" s="72"/>
      <c r="B66" s="72"/>
      <c r="C66" s="84"/>
      <c r="D66" s="74"/>
      <c r="E66" s="74"/>
      <c r="F66" s="74"/>
    </row>
    <row r="67" spans="1:6" ht="21" customHeight="1">
      <c r="A67" s="72"/>
      <c r="B67" s="72"/>
      <c r="C67" s="84"/>
      <c r="D67" s="372"/>
      <c r="E67" s="372"/>
      <c r="F67" s="372"/>
    </row>
    <row r="68" spans="1:6" ht="21" customHeight="1">
      <c r="A68" s="559"/>
      <c r="B68" s="559"/>
      <c r="C68" s="559"/>
      <c r="D68" s="559"/>
      <c r="E68" s="559"/>
      <c r="F68" s="559"/>
    </row>
    <row r="69" spans="1:6" ht="21" customHeight="1">
      <c r="A69" s="559"/>
      <c r="B69" s="559"/>
      <c r="C69" s="559"/>
      <c r="D69" s="559"/>
      <c r="E69" s="559"/>
      <c r="F69" s="559"/>
    </row>
    <row r="70" spans="1:6" ht="21" customHeight="1">
      <c r="A70" s="559"/>
      <c r="B70" s="559"/>
      <c r="C70" s="559"/>
      <c r="D70" s="559"/>
      <c r="E70" s="559"/>
      <c r="F70" s="559"/>
    </row>
    <row r="71" spans="1:6" ht="21" customHeight="1">
      <c r="A71" s="559"/>
      <c r="B71" s="559"/>
      <c r="C71" s="559"/>
      <c r="D71" s="559"/>
      <c r="E71" s="559"/>
      <c r="F71" s="559"/>
    </row>
    <row r="72" spans="1:6" ht="21" customHeight="1">
      <c r="A72" s="158"/>
      <c r="B72" s="158"/>
      <c r="C72" s="158"/>
      <c r="D72" s="158"/>
      <c r="E72" s="158"/>
      <c r="F72" s="158"/>
    </row>
    <row r="73" spans="1:6" ht="21" customHeight="1">
      <c r="A73" s="162"/>
      <c r="B73" s="162"/>
      <c r="C73" s="373"/>
      <c r="D73" s="179"/>
      <c r="E73" s="179"/>
      <c r="F73" s="179"/>
    </row>
    <row r="74" spans="1:6" ht="21" customHeight="1">
      <c r="A74" s="162"/>
      <c r="B74" s="162"/>
      <c r="C74" s="373"/>
      <c r="D74" s="179"/>
      <c r="E74" s="179"/>
      <c r="F74" s="179"/>
    </row>
    <row r="75" spans="1:6" ht="21" customHeight="1">
      <c r="A75" s="162"/>
      <c r="B75" s="162"/>
      <c r="C75" s="373"/>
      <c r="D75" s="179"/>
      <c r="E75" s="179"/>
      <c r="F75" s="179"/>
    </row>
    <row r="76" spans="1:6" ht="21" customHeight="1">
      <c r="A76" s="162"/>
      <c r="B76" s="180"/>
      <c r="C76" s="162"/>
      <c r="D76" s="179"/>
      <c r="E76" s="179"/>
      <c r="F76" s="179"/>
    </row>
    <row r="77" spans="1:6" ht="21" customHeight="1">
      <c r="A77" s="163"/>
      <c r="B77" s="370"/>
      <c r="C77" s="370"/>
      <c r="D77" s="371"/>
      <c r="E77" s="371"/>
      <c r="F77" s="371"/>
    </row>
    <row r="78" spans="1:6" ht="21" customHeight="1">
      <c r="A78" s="580"/>
      <c r="B78" s="580"/>
      <c r="C78" s="580"/>
      <c r="D78" s="179"/>
      <c r="E78" s="179"/>
      <c r="F78" s="179"/>
    </row>
    <row r="79" spans="1:6" ht="21" customHeight="1">
      <c r="A79" s="162"/>
      <c r="B79" s="180"/>
      <c r="C79" s="180"/>
      <c r="D79" s="179"/>
      <c r="E79" s="179"/>
      <c r="F79" s="179"/>
    </row>
    <row r="80" spans="1:6" ht="21" customHeight="1">
      <c r="A80" s="580"/>
      <c r="B80" s="580"/>
      <c r="C80" s="580"/>
      <c r="D80" s="371"/>
      <c r="E80" s="371"/>
      <c r="F80" s="371"/>
    </row>
    <row r="81" spans="1:6" ht="21" customHeight="1">
      <c r="A81" s="581"/>
      <c r="B81" s="581"/>
      <c r="C81" s="581"/>
      <c r="D81" s="179"/>
      <c r="E81" s="179"/>
      <c r="F81" s="179"/>
    </row>
    <row r="82" spans="1:6" ht="21" customHeight="1">
      <c r="A82" s="162"/>
      <c r="B82" s="180"/>
      <c r="C82" s="180"/>
      <c r="D82" s="179"/>
      <c r="E82" s="179"/>
      <c r="F82" s="179"/>
    </row>
    <row r="83" spans="1:6" ht="21" customHeight="1">
      <c r="A83" s="580"/>
      <c r="B83" s="580"/>
      <c r="C83" s="580"/>
      <c r="D83" s="371"/>
      <c r="E83" s="371"/>
      <c r="F83" s="371"/>
    </row>
    <row r="84" spans="1:6" ht="21" customHeight="1">
      <c r="A84" s="582"/>
      <c r="B84" s="582"/>
      <c r="C84" s="582"/>
      <c r="D84" s="163"/>
      <c r="E84" s="181"/>
      <c r="F84" s="163"/>
    </row>
    <row r="85" spans="1:6" ht="21" customHeight="1">
      <c r="A85" s="161"/>
      <c r="B85" s="161"/>
      <c r="C85" s="161"/>
      <c r="D85" s="162"/>
      <c r="E85" s="162"/>
      <c r="F85" s="162"/>
    </row>
    <row r="86" spans="1:6" ht="21" customHeight="1">
      <c r="A86" s="568"/>
      <c r="B86" s="568"/>
      <c r="C86" s="568"/>
      <c r="D86" s="163"/>
      <c r="E86" s="163"/>
      <c r="F86" s="163"/>
    </row>
    <row r="87" spans="1:6" ht="21" customHeight="1">
      <c r="A87" s="72"/>
      <c r="B87" s="72"/>
      <c r="C87" s="73"/>
      <c r="D87" s="372"/>
      <c r="E87" s="372"/>
      <c r="F87" s="372"/>
    </row>
    <row r="88" spans="1:6" ht="21" customHeight="1">
      <c r="A88" s="72"/>
      <c r="B88" s="72"/>
      <c r="C88" s="73"/>
      <c r="D88" s="372"/>
      <c r="E88" s="372"/>
      <c r="F88" s="372"/>
    </row>
    <row r="89" spans="1:6" ht="21" customHeight="1">
      <c r="A89" s="72"/>
      <c r="B89" s="72"/>
      <c r="C89" s="73"/>
      <c r="D89" s="372"/>
      <c r="E89" s="372"/>
      <c r="F89" s="372"/>
    </row>
    <row r="90" spans="1:6" ht="21" customHeight="1">
      <c r="A90" s="72"/>
      <c r="B90" s="72"/>
      <c r="C90" s="73"/>
      <c r="D90" s="372"/>
      <c r="E90" s="372"/>
      <c r="F90" s="372"/>
    </row>
    <row r="91" spans="1:6" ht="21" customHeight="1">
      <c r="A91" s="72"/>
      <c r="B91" s="72"/>
      <c r="C91" s="73"/>
      <c r="D91" s="372"/>
      <c r="E91" s="372"/>
      <c r="F91" s="372"/>
    </row>
    <row r="92" spans="1:6" ht="21" customHeight="1">
      <c r="A92" s="72"/>
      <c r="B92" s="72"/>
      <c r="C92" s="73"/>
      <c r="D92" s="372"/>
      <c r="E92" s="372"/>
      <c r="F92" s="372"/>
    </row>
    <row r="93" spans="1:6" ht="21" customHeight="1">
      <c r="A93" s="72"/>
      <c r="B93" s="72"/>
      <c r="C93" s="73"/>
      <c r="D93" s="372"/>
      <c r="E93" s="372"/>
      <c r="F93" s="372"/>
    </row>
    <row r="94" spans="1:6" ht="21" customHeight="1">
      <c r="A94" s="72"/>
      <c r="B94" s="72"/>
      <c r="C94" s="73"/>
      <c r="D94" s="372"/>
      <c r="E94" s="372"/>
      <c r="F94" s="372"/>
    </row>
    <row r="95" spans="1:6" ht="21" customHeight="1">
      <c r="A95" s="72"/>
      <c r="B95" s="72"/>
      <c r="C95" s="73"/>
      <c r="D95" s="372"/>
      <c r="E95" s="372"/>
      <c r="F95" s="372"/>
    </row>
    <row r="96" spans="1:6" ht="21" customHeight="1">
      <c r="A96" s="72"/>
      <c r="B96" s="72"/>
      <c r="C96" s="73"/>
      <c r="D96" s="372"/>
      <c r="E96" s="372"/>
      <c r="F96" s="372"/>
    </row>
    <row r="97" spans="1:6" ht="21" customHeight="1">
      <c r="A97" s="559"/>
      <c r="B97" s="559"/>
      <c r="C97" s="559"/>
      <c r="D97" s="559"/>
      <c r="E97" s="559"/>
      <c r="F97" s="559"/>
    </row>
    <row r="98" spans="1:6" ht="21" customHeight="1">
      <c r="A98" s="559"/>
      <c r="B98" s="559"/>
      <c r="C98" s="559"/>
      <c r="D98" s="559"/>
      <c r="E98" s="559"/>
      <c r="F98" s="559"/>
    </row>
    <row r="99" spans="1:6" ht="21" customHeight="1">
      <c r="A99" s="559"/>
      <c r="B99" s="559"/>
      <c r="C99" s="559"/>
      <c r="D99" s="559"/>
      <c r="E99" s="559"/>
      <c r="F99" s="559"/>
    </row>
    <row r="100" spans="1:6" ht="21" customHeight="1">
      <c r="A100" s="559"/>
      <c r="B100" s="559"/>
      <c r="C100" s="559"/>
      <c r="D100" s="559"/>
      <c r="E100" s="559"/>
      <c r="F100" s="559"/>
    </row>
    <row r="101" spans="1:6" ht="21" customHeight="1">
      <c r="A101" s="158"/>
      <c r="B101" s="158"/>
      <c r="C101" s="158"/>
      <c r="D101" s="158"/>
      <c r="E101" s="158"/>
      <c r="F101" s="158"/>
    </row>
    <row r="102" spans="1:6" ht="21" customHeight="1">
      <c r="C102" s="10"/>
      <c r="D102" s="10"/>
      <c r="E102" s="10"/>
      <c r="F102" s="10"/>
    </row>
    <row r="103" spans="1:6" ht="21" customHeight="1">
      <c r="C103" s="10"/>
      <c r="D103" s="10"/>
      <c r="E103" s="10"/>
      <c r="F103" s="10"/>
    </row>
    <row r="104" spans="1:6" ht="21" customHeight="1">
      <c r="C104" s="10"/>
      <c r="D104" s="10"/>
      <c r="E104" s="10"/>
      <c r="F104" s="10"/>
    </row>
    <row r="105" spans="1:6" ht="21" customHeight="1">
      <c r="C105" s="10"/>
      <c r="D105" s="10"/>
      <c r="E105" s="10"/>
      <c r="F105" s="10"/>
    </row>
    <row r="106" spans="1:6" ht="21" customHeight="1">
      <c r="A106" s="162"/>
      <c r="B106" s="162"/>
      <c r="C106" s="180"/>
      <c r="D106" s="182"/>
      <c r="E106" s="182"/>
      <c r="F106" s="183"/>
    </row>
    <row r="107" spans="1:6" ht="21" customHeight="1">
      <c r="A107" s="162"/>
      <c r="B107" s="184"/>
      <c r="C107" s="162"/>
      <c r="D107" s="182"/>
      <c r="E107" s="182"/>
      <c r="F107" s="185"/>
    </row>
    <row r="108" spans="1:6" ht="21" customHeight="1">
      <c r="A108" s="162"/>
      <c r="B108" s="184"/>
      <c r="C108" s="162"/>
      <c r="D108" s="182"/>
      <c r="E108" s="182"/>
      <c r="F108" s="185"/>
    </row>
    <row r="109" spans="1:6" ht="21" customHeight="1">
      <c r="A109" s="162"/>
      <c r="B109" s="162"/>
      <c r="C109" s="162"/>
      <c r="D109" s="182"/>
      <c r="E109" s="182"/>
      <c r="F109" s="183"/>
    </row>
    <row r="110" spans="1:6" ht="21" customHeight="1">
      <c r="A110" s="162"/>
      <c r="B110" s="162"/>
      <c r="C110" s="162"/>
      <c r="D110" s="182"/>
      <c r="E110" s="182"/>
      <c r="F110" s="183"/>
    </row>
    <row r="111" spans="1:6" ht="21" customHeight="1">
      <c r="A111" s="162"/>
      <c r="B111" s="162"/>
      <c r="C111" s="162"/>
      <c r="D111" s="182"/>
      <c r="E111" s="182"/>
      <c r="F111" s="185"/>
    </row>
    <row r="112" spans="1:6" ht="21" customHeight="1">
      <c r="A112" s="162"/>
      <c r="B112" s="162"/>
      <c r="C112" s="162"/>
      <c r="D112" s="182"/>
      <c r="E112" s="182"/>
      <c r="F112" s="185"/>
    </row>
    <row r="113" spans="1:6" ht="21" customHeight="1">
      <c r="A113" s="162"/>
      <c r="B113" s="162"/>
      <c r="C113" s="162"/>
      <c r="D113" s="182"/>
      <c r="E113" s="182"/>
      <c r="F113" s="186"/>
    </row>
    <row r="114" spans="1:6" ht="21" customHeight="1">
      <c r="A114" s="162"/>
      <c r="B114" s="180"/>
      <c r="C114" s="180"/>
      <c r="D114" s="182"/>
      <c r="E114" s="182"/>
      <c r="F114" s="185"/>
    </row>
    <row r="115" spans="1:6" ht="21" customHeight="1">
      <c r="A115" s="162"/>
      <c r="B115" s="180"/>
      <c r="C115" s="181"/>
      <c r="D115" s="187"/>
      <c r="E115" s="187"/>
      <c r="F115" s="187"/>
    </row>
  </sheetData>
  <mergeCells count="32">
    <mergeCell ref="A97:F97"/>
    <mergeCell ref="A98:F98"/>
    <mergeCell ref="A99:F99"/>
    <mergeCell ref="A100:F100"/>
    <mergeCell ref="A78:C78"/>
    <mergeCell ref="A80:C80"/>
    <mergeCell ref="A81:C81"/>
    <mergeCell ref="A83:C83"/>
    <mergeCell ref="A84:C84"/>
    <mergeCell ref="A86:C86"/>
    <mergeCell ref="A68:F68"/>
    <mergeCell ref="A69:F69"/>
    <mergeCell ref="A70:F70"/>
    <mergeCell ref="A71:F71"/>
    <mergeCell ref="A41:C41"/>
    <mergeCell ref="A42:C42"/>
    <mergeCell ref="A37:F37"/>
    <mergeCell ref="A2:F2"/>
    <mergeCell ref="A3:F3"/>
    <mergeCell ref="A38:F38"/>
    <mergeCell ref="A18:C18"/>
    <mergeCell ref="A21:C21"/>
    <mergeCell ref="A20:C20"/>
    <mergeCell ref="A23:C23"/>
    <mergeCell ref="A4:F4"/>
    <mergeCell ref="A5:F5"/>
    <mergeCell ref="A26:C26"/>
    <mergeCell ref="A24:C24"/>
    <mergeCell ref="A8:C8"/>
    <mergeCell ref="A9:C9"/>
    <mergeCell ref="A35:F35"/>
    <mergeCell ref="A36:F36"/>
  </mergeCells>
  <phoneticPr fontId="0" type="noConversion"/>
  <pageMargins left="1.1811023622047245" right="0.59055118110236227" top="1.1811023622047245" bottom="0.98425196850393704" header="0.70866141732283472" footer="0.59055118110236227"/>
  <pageSetup paperSize="9" firstPageNumber="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34" workbookViewId="0">
      <selection activeCell="P37" sqref="P37"/>
    </sheetView>
  </sheetViews>
  <sheetFormatPr defaultRowHeight="23.25"/>
  <cols>
    <col min="1" max="1" width="3.5703125" style="4" customWidth="1"/>
    <col min="2" max="2" width="68" style="4" customWidth="1"/>
    <col min="3" max="3" width="12.7109375" style="4" customWidth="1"/>
    <col min="4" max="5" width="9.140625" style="4"/>
    <col min="6" max="6" width="11.85546875" style="4" customWidth="1"/>
    <col min="7" max="16384" width="9.140625" style="4"/>
  </cols>
  <sheetData>
    <row r="1" spans="1:8">
      <c r="A1" s="590" t="s">
        <v>409</v>
      </c>
      <c r="B1" s="590"/>
      <c r="C1" s="590"/>
      <c r="D1" s="17"/>
    </row>
    <row r="2" spans="1:8">
      <c r="A2" s="558" t="s">
        <v>51</v>
      </c>
      <c r="B2" s="558"/>
      <c r="C2" s="558"/>
      <c r="D2" s="17"/>
    </row>
    <row r="3" spans="1:8">
      <c r="A3" s="558" t="s">
        <v>536</v>
      </c>
      <c r="B3" s="558"/>
      <c r="C3" s="558"/>
      <c r="D3" s="17"/>
    </row>
    <row r="4" spans="1:8">
      <c r="A4" s="558" t="s">
        <v>306</v>
      </c>
      <c r="B4" s="558"/>
      <c r="C4" s="558"/>
      <c r="D4" s="17"/>
    </row>
    <row r="5" spans="1:8">
      <c r="A5" s="42"/>
      <c r="B5" s="42"/>
      <c r="C5" s="42"/>
    </row>
    <row r="6" spans="1:8">
      <c r="A6" s="128" t="s">
        <v>215</v>
      </c>
      <c r="B6" s="128"/>
      <c r="C6" s="336">
        <v>40588700</v>
      </c>
    </row>
    <row r="7" spans="1:8">
      <c r="A7" s="43" t="s">
        <v>214</v>
      </c>
      <c r="B7" s="43"/>
      <c r="C7" s="43"/>
    </row>
    <row r="8" spans="1:8">
      <c r="A8" s="589" t="s">
        <v>142</v>
      </c>
      <c r="B8" s="589"/>
      <c r="C8" s="44" t="s">
        <v>216</v>
      </c>
      <c r="D8" s="18"/>
      <c r="F8" s="8"/>
      <c r="G8" s="6"/>
      <c r="H8" s="6"/>
    </row>
    <row r="9" spans="1:8">
      <c r="A9" s="587" t="s">
        <v>95</v>
      </c>
      <c r="B9" s="588"/>
      <c r="C9" s="45"/>
      <c r="D9" s="18"/>
      <c r="F9" s="8"/>
      <c r="G9" s="6"/>
      <c r="H9" s="6"/>
    </row>
    <row r="10" spans="1:8">
      <c r="A10" s="46"/>
      <c r="B10" s="47" t="s">
        <v>133</v>
      </c>
      <c r="C10" s="48">
        <v>13297740</v>
      </c>
      <c r="F10" s="5"/>
      <c r="G10" s="6"/>
      <c r="H10" s="6"/>
    </row>
    <row r="11" spans="1:8">
      <c r="A11" s="46"/>
      <c r="B11" s="47" t="s">
        <v>52</v>
      </c>
      <c r="C11" s="48">
        <v>2560000</v>
      </c>
      <c r="D11" s="18"/>
      <c r="F11" s="7"/>
      <c r="G11" s="6"/>
      <c r="H11" s="6"/>
    </row>
    <row r="12" spans="1:8">
      <c r="A12" s="583" t="s">
        <v>96</v>
      </c>
      <c r="B12" s="584"/>
      <c r="C12" s="48"/>
      <c r="D12" s="18"/>
      <c r="F12" s="7"/>
      <c r="G12" s="6"/>
      <c r="H12" s="6"/>
    </row>
    <row r="13" spans="1:8">
      <c r="A13" s="46"/>
      <c r="B13" s="47" t="s">
        <v>135</v>
      </c>
      <c r="C13" s="48">
        <v>4671653</v>
      </c>
      <c r="D13" s="18"/>
      <c r="F13" s="7"/>
      <c r="G13" s="6"/>
      <c r="H13" s="6"/>
    </row>
    <row r="14" spans="1:8">
      <c r="A14" s="46"/>
      <c r="B14" s="47" t="s">
        <v>136</v>
      </c>
      <c r="C14" s="48">
        <v>2212000</v>
      </c>
      <c r="D14" s="18"/>
      <c r="F14" s="7"/>
      <c r="G14" s="6"/>
      <c r="H14" s="6"/>
    </row>
    <row r="15" spans="1:8">
      <c r="A15" s="46"/>
      <c r="B15" s="47" t="s">
        <v>137</v>
      </c>
      <c r="C15" s="48">
        <v>625000</v>
      </c>
      <c r="D15" s="18"/>
      <c r="F15" s="7"/>
      <c r="G15" s="6"/>
      <c r="H15" s="6"/>
    </row>
    <row r="16" spans="1:8">
      <c r="A16" s="46"/>
      <c r="B16" s="47" t="s">
        <v>138</v>
      </c>
      <c r="C16" s="48">
        <v>8702000</v>
      </c>
      <c r="D16" s="18"/>
      <c r="F16" s="7"/>
      <c r="G16" s="6"/>
      <c r="H16" s="6"/>
    </row>
    <row r="17" spans="1:8">
      <c r="A17" s="46"/>
      <c r="B17" s="47" t="s">
        <v>139</v>
      </c>
      <c r="C17" s="48">
        <v>290000</v>
      </c>
      <c r="D17" s="18"/>
      <c r="F17" s="5"/>
      <c r="G17" s="6"/>
      <c r="H17" s="6"/>
    </row>
    <row r="18" spans="1:8">
      <c r="A18" s="46"/>
      <c r="B18" s="47" t="s">
        <v>140</v>
      </c>
      <c r="C18" s="48">
        <v>887500</v>
      </c>
      <c r="D18" s="18"/>
      <c r="F18" s="7"/>
      <c r="G18" s="6"/>
      <c r="H18" s="6"/>
    </row>
    <row r="19" spans="1:8" s="9" customFormat="1">
      <c r="A19" s="583" t="s">
        <v>97</v>
      </c>
      <c r="B19" s="584"/>
      <c r="C19" s="49"/>
      <c r="G19" s="19"/>
      <c r="H19" s="19"/>
    </row>
    <row r="20" spans="1:8">
      <c r="A20" s="50"/>
      <c r="B20" s="51" t="s">
        <v>589</v>
      </c>
      <c r="C20" s="52">
        <v>4584107</v>
      </c>
      <c r="G20" s="6"/>
      <c r="H20" s="6"/>
    </row>
    <row r="21" spans="1:8">
      <c r="A21" s="585" t="s">
        <v>214</v>
      </c>
      <c r="B21" s="586"/>
      <c r="C21" s="53">
        <f>SUM(C10:C20)</f>
        <v>37830000</v>
      </c>
    </row>
    <row r="22" spans="1:8">
      <c r="A22" s="334"/>
      <c r="B22" s="334"/>
      <c r="C22" s="335"/>
    </row>
    <row r="23" spans="1:8" ht="24" customHeight="1">
      <c r="A23" s="43" t="s">
        <v>407</v>
      </c>
      <c r="B23" s="43"/>
      <c r="C23" s="335"/>
    </row>
    <row r="24" spans="1:8">
      <c r="A24" s="589" t="s">
        <v>142</v>
      </c>
      <c r="B24" s="589"/>
      <c r="C24" s="44" t="s">
        <v>216</v>
      </c>
    </row>
    <row r="25" spans="1:8">
      <c r="A25" s="587" t="s">
        <v>406</v>
      </c>
      <c r="B25" s="588"/>
      <c r="C25" s="45"/>
    </row>
    <row r="26" spans="1:8">
      <c r="A26" s="46"/>
      <c r="B26" s="47" t="s">
        <v>590</v>
      </c>
      <c r="C26" s="48">
        <v>3601700</v>
      </c>
    </row>
    <row r="27" spans="1:8">
      <c r="A27" s="583" t="s">
        <v>97</v>
      </c>
      <c r="B27" s="584"/>
      <c r="C27" s="332"/>
    </row>
    <row r="28" spans="1:8">
      <c r="A28" s="50"/>
      <c r="B28" s="51" t="s">
        <v>141</v>
      </c>
      <c r="C28" s="52">
        <v>148300</v>
      </c>
    </row>
    <row r="29" spans="1:8">
      <c r="A29" s="585" t="s">
        <v>407</v>
      </c>
      <c r="B29" s="586"/>
      <c r="C29" s="53">
        <f>SUM(C26:C28)</f>
        <v>3750000</v>
      </c>
    </row>
  </sheetData>
  <mergeCells count="13">
    <mergeCell ref="A27:B27"/>
    <mergeCell ref="A29:B29"/>
    <mergeCell ref="A25:B25"/>
    <mergeCell ref="A24:B24"/>
    <mergeCell ref="A1:C1"/>
    <mergeCell ref="A2:C2"/>
    <mergeCell ref="A3:C3"/>
    <mergeCell ref="A4:C4"/>
    <mergeCell ref="A8:B8"/>
    <mergeCell ref="A21:B21"/>
    <mergeCell ref="A9:B9"/>
    <mergeCell ref="A12:B12"/>
    <mergeCell ref="A19:B19"/>
  </mergeCells>
  <phoneticPr fontId="0" type="noConversion"/>
  <pageMargins left="1.1811023622047245" right="0.59055118110236227" top="1.1811023622047245" bottom="0.98425196850393704" header="0.70866141732283472" footer="0.59055118110236227"/>
  <pageSetup paperSize="9" orientation="portrait" r:id="rId1"/>
  <headerFooter alignWithMargins="0">
    <oddFooter>&amp;Lบันทึกหลักการและเหตุผล ประกอบร่างเทศบัญญัติ งบประมาณรายจ่าย (2559)&amp;Rเทศบาลตำบลหนองโพ
อำเภอโพธาราม จังหวัดราชบุรี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topLeftCell="A37" workbookViewId="0">
      <selection activeCell="F40" sqref="F40"/>
    </sheetView>
  </sheetViews>
  <sheetFormatPr defaultRowHeight="23.25"/>
  <cols>
    <col min="1" max="1" width="2.7109375" style="10" customWidth="1"/>
    <col min="2" max="2" width="23.28515625" style="10" customWidth="1"/>
    <col min="3" max="3" width="20.85546875" style="20" customWidth="1"/>
    <col min="4" max="4" width="19" style="20" customWidth="1"/>
    <col min="5" max="5" width="18.28515625" style="20" customWidth="1"/>
    <col min="6" max="6" width="19.5703125" style="20" customWidth="1"/>
    <col min="7" max="7" width="19.5703125" style="10" customWidth="1"/>
    <col min="8" max="8" width="9.140625" style="10"/>
    <col min="9" max="9" width="11.28515625" style="10" bestFit="1" customWidth="1"/>
    <col min="10" max="16384" width="9.140625" style="10"/>
  </cols>
  <sheetData>
    <row r="1" spans="1:9">
      <c r="A1" s="593" t="s">
        <v>109</v>
      </c>
      <c r="B1" s="593"/>
      <c r="C1" s="593"/>
      <c r="D1" s="593"/>
      <c r="E1" s="593"/>
      <c r="F1" s="593"/>
      <c r="G1" s="72"/>
      <c r="H1" s="10" t="s">
        <v>218</v>
      </c>
      <c r="I1" s="38">
        <f>+E22+F40+F62+E84+D106+G128+E150+F172+D182</f>
        <v>37830000</v>
      </c>
    </row>
    <row r="2" spans="1:9">
      <c r="A2" s="593" t="s">
        <v>278</v>
      </c>
      <c r="B2" s="593"/>
      <c r="C2" s="593"/>
      <c r="D2" s="593"/>
      <c r="E2" s="593"/>
      <c r="F2" s="593"/>
      <c r="G2" s="72"/>
    </row>
    <row r="3" spans="1:9">
      <c r="A3" s="593" t="s">
        <v>306</v>
      </c>
      <c r="B3" s="593"/>
      <c r="C3" s="593"/>
      <c r="D3" s="593"/>
      <c r="E3" s="593"/>
      <c r="F3" s="593"/>
      <c r="G3" s="72"/>
    </row>
    <row r="4" spans="1:9" ht="20.25" customHeight="1">
      <c r="A4" s="110" t="s">
        <v>277</v>
      </c>
      <c r="B4" s="72"/>
      <c r="C4" s="111"/>
      <c r="D4" s="111"/>
      <c r="E4" s="111"/>
      <c r="F4" s="111"/>
      <c r="G4" s="72"/>
    </row>
    <row r="5" spans="1:9" ht="20.25" customHeight="1">
      <c r="A5" s="596" t="s">
        <v>53</v>
      </c>
      <c r="B5" s="597"/>
      <c r="C5" s="591" t="s">
        <v>212</v>
      </c>
      <c r="D5" s="591" t="s">
        <v>184</v>
      </c>
      <c r="E5" s="594" t="s">
        <v>218</v>
      </c>
      <c r="F5" s="72" t="s">
        <v>100</v>
      </c>
    </row>
    <row r="6" spans="1:9" ht="21" customHeight="1">
      <c r="A6" s="598"/>
      <c r="B6" s="599"/>
      <c r="C6" s="592"/>
      <c r="D6" s="592"/>
      <c r="E6" s="595"/>
      <c r="F6" s="72"/>
    </row>
    <row r="7" spans="1:9" s="13" customFormat="1">
      <c r="A7" s="112" t="s">
        <v>125</v>
      </c>
      <c r="B7" s="113"/>
      <c r="C7" s="114">
        <f>SUM(C8:C9)</f>
        <v>5941840</v>
      </c>
      <c r="D7" s="114">
        <f>SUM(D8:D9)</f>
        <v>2228000</v>
      </c>
      <c r="E7" s="114">
        <f t="shared" ref="E7:E22" si="0">SUM(C7:D7)</f>
        <v>8169840</v>
      </c>
      <c r="F7" s="115"/>
    </row>
    <row r="8" spans="1:9">
      <c r="A8" s="116"/>
      <c r="B8" s="70" t="s">
        <v>213</v>
      </c>
      <c r="C8" s="117">
        <v>2624640</v>
      </c>
      <c r="D8" s="117">
        <v>0</v>
      </c>
      <c r="E8" s="117">
        <f t="shared" si="0"/>
        <v>2624640</v>
      </c>
      <c r="F8" s="72"/>
    </row>
    <row r="9" spans="1:9">
      <c r="A9" s="116"/>
      <c r="B9" s="70" t="s">
        <v>244</v>
      </c>
      <c r="C9" s="117">
        <v>3317200</v>
      </c>
      <c r="D9" s="117">
        <v>2228000</v>
      </c>
      <c r="E9" s="117">
        <f t="shared" si="0"/>
        <v>5545200</v>
      </c>
      <c r="F9" s="72"/>
    </row>
    <row r="10" spans="1:9" s="13" customFormat="1">
      <c r="A10" s="118" t="s">
        <v>334</v>
      </c>
      <c r="B10" s="113"/>
      <c r="C10" s="114">
        <f>SUM(C11:C14)</f>
        <v>3110000</v>
      </c>
      <c r="D10" s="114">
        <f>SUM(D11:D14)</f>
        <v>535000</v>
      </c>
      <c r="E10" s="114">
        <f t="shared" si="0"/>
        <v>3645000</v>
      </c>
      <c r="F10" s="115"/>
    </row>
    <row r="11" spans="1:9" ht="21" customHeight="1">
      <c r="A11" s="69"/>
      <c r="B11" s="70" t="s">
        <v>274</v>
      </c>
      <c r="C11" s="117">
        <v>130000</v>
      </c>
      <c r="D11" s="117">
        <v>240000</v>
      </c>
      <c r="E11" s="117">
        <f t="shared" si="0"/>
        <v>370000</v>
      </c>
      <c r="F11" s="72"/>
    </row>
    <row r="12" spans="1:9" ht="21.75" customHeight="1">
      <c r="A12" s="69"/>
      <c r="B12" s="70" t="s">
        <v>256</v>
      </c>
      <c r="C12" s="117">
        <v>1720000</v>
      </c>
      <c r="D12" s="117">
        <v>130000</v>
      </c>
      <c r="E12" s="117">
        <f t="shared" si="0"/>
        <v>1850000</v>
      </c>
      <c r="F12" s="72"/>
    </row>
    <row r="13" spans="1:9" ht="21.75" customHeight="1">
      <c r="A13" s="69"/>
      <c r="B13" s="70" t="s">
        <v>259</v>
      </c>
      <c r="C13" s="117">
        <v>450000</v>
      </c>
      <c r="D13" s="117">
        <v>145000</v>
      </c>
      <c r="E13" s="117">
        <f t="shared" si="0"/>
        <v>595000</v>
      </c>
      <c r="F13" s="72"/>
    </row>
    <row r="14" spans="1:9" ht="21" customHeight="1">
      <c r="A14" s="69"/>
      <c r="B14" s="70" t="s">
        <v>276</v>
      </c>
      <c r="C14" s="117">
        <v>810000</v>
      </c>
      <c r="D14" s="117">
        <v>20000</v>
      </c>
      <c r="E14" s="117">
        <f t="shared" si="0"/>
        <v>830000</v>
      </c>
      <c r="F14" s="72"/>
    </row>
    <row r="15" spans="1:9" s="13" customFormat="1">
      <c r="A15" s="118" t="s">
        <v>126</v>
      </c>
      <c r="B15" s="113"/>
      <c r="C15" s="114">
        <f>SUM(C16:C17)</f>
        <v>1385100</v>
      </c>
      <c r="D15" s="114">
        <f>SUM(D16:D17)</f>
        <v>52800</v>
      </c>
      <c r="E15" s="114">
        <f t="shared" si="0"/>
        <v>1437900</v>
      </c>
      <c r="F15" s="115"/>
    </row>
    <row r="16" spans="1:9" ht="21.75" customHeight="1">
      <c r="A16" s="69"/>
      <c r="B16" s="70" t="s">
        <v>232</v>
      </c>
      <c r="C16" s="117">
        <v>1385100</v>
      </c>
      <c r="D16" s="117">
        <v>52800</v>
      </c>
      <c r="E16" s="117">
        <f t="shared" si="0"/>
        <v>1437900</v>
      </c>
      <c r="F16" s="72"/>
    </row>
    <row r="17" spans="1:8" ht="21" customHeight="1">
      <c r="A17" s="69"/>
      <c r="B17" s="70" t="s">
        <v>176</v>
      </c>
      <c r="C17" s="117">
        <v>0</v>
      </c>
      <c r="D17" s="117">
        <v>0</v>
      </c>
      <c r="E17" s="117">
        <f t="shared" si="0"/>
        <v>0</v>
      </c>
      <c r="F17" s="72"/>
    </row>
    <row r="18" spans="1:8" s="13" customFormat="1">
      <c r="A18" s="120" t="s">
        <v>128</v>
      </c>
      <c r="B18" s="113"/>
      <c r="C18" s="114">
        <f>SUM(C19)</f>
        <v>30000</v>
      </c>
      <c r="D18" s="114">
        <v>0</v>
      </c>
      <c r="E18" s="114">
        <f t="shared" si="0"/>
        <v>30000</v>
      </c>
      <c r="F18" s="115"/>
    </row>
    <row r="19" spans="1:8">
      <c r="A19" s="121"/>
      <c r="B19" s="70" t="s">
        <v>242</v>
      </c>
      <c r="C19" s="117">
        <v>30000</v>
      </c>
      <c r="D19" s="119">
        <v>0</v>
      </c>
      <c r="E19" s="117">
        <f t="shared" si="0"/>
        <v>30000</v>
      </c>
      <c r="F19" s="72"/>
    </row>
    <row r="20" spans="1:8" s="13" customFormat="1">
      <c r="A20" s="118" t="s">
        <v>127</v>
      </c>
      <c r="B20" s="113"/>
      <c r="C20" s="122">
        <f>SUM(C21)</f>
        <v>15000</v>
      </c>
      <c r="D20" s="122">
        <f>SUM(D21)</f>
        <v>0</v>
      </c>
      <c r="E20" s="122">
        <f t="shared" si="0"/>
        <v>15000</v>
      </c>
      <c r="F20" s="115"/>
    </row>
    <row r="21" spans="1:8">
      <c r="A21" s="121"/>
      <c r="B21" s="70" t="s">
        <v>54</v>
      </c>
      <c r="C21" s="117">
        <v>15000</v>
      </c>
      <c r="D21" s="119">
        <v>0</v>
      </c>
      <c r="E21" s="114">
        <f t="shared" si="0"/>
        <v>15000</v>
      </c>
      <c r="F21" s="72"/>
      <c r="G21" s="341"/>
    </row>
    <row r="22" spans="1:8" s="13" customFormat="1">
      <c r="A22" s="118" t="s">
        <v>100</v>
      </c>
      <c r="B22" s="123" t="s">
        <v>218</v>
      </c>
      <c r="C22" s="114">
        <f>+C7+C10+C15+C18+C20</f>
        <v>10481940</v>
      </c>
      <c r="D22" s="114">
        <f>+D7+D10+D15+D18+D20</f>
        <v>2815800</v>
      </c>
      <c r="E22" s="114">
        <f t="shared" si="0"/>
        <v>13297740</v>
      </c>
      <c r="F22" s="115"/>
      <c r="G22" s="341">
        <v>6</v>
      </c>
    </row>
    <row r="23" spans="1:8">
      <c r="A23" s="110" t="s">
        <v>0</v>
      </c>
      <c r="B23" s="72"/>
      <c r="C23" s="111"/>
      <c r="D23" s="111"/>
      <c r="E23" s="111"/>
      <c r="F23" s="111"/>
      <c r="G23" s="72"/>
    </row>
    <row r="24" spans="1:8">
      <c r="A24" s="596" t="s">
        <v>53</v>
      </c>
      <c r="B24" s="597"/>
      <c r="C24" s="600" t="s">
        <v>55</v>
      </c>
      <c r="D24" s="600" t="s">
        <v>1</v>
      </c>
      <c r="E24" s="600" t="s">
        <v>307</v>
      </c>
      <c r="F24" s="594" t="s">
        <v>218</v>
      </c>
      <c r="G24" s="72"/>
      <c r="H24" s="72"/>
    </row>
    <row r="25" spans="1:8">
      <c r="A25" s="598"/>
      <c r="B25" s="599"/>
      <c r="C25" s="601"/>
      <c r="D25" s="601"/>
      <c r="E25" s="601"/>
      <c r="F25" s="595"/>
      <c r="G25" s="72"/>
      <c r="H25" s="72"/>
    </row>
    <row r="26" spans="1:8" s="13" customFormat="1">
      <c r="A26" s="112" t="s">
        <v>125</v>
      </c>
      <c r="B26" s="113"/>
      <c r="C26" s="114">
        <f>SUM(C27:C27)</f>
        <v>820000</v>
      </c>
      <c r="D26" s="114">
        <f>SUM(D27:D27)</f>
        <v>0</v>
      </c>
      <c r="E26" s="114">
        <f>SUM(E27:E27)</f>
        <v>0</v>
      </c>
      <c r="F26" s="114">
        <f t="shared" ref="F26:F40" si="1">SUM(C26:E26)</f>
        <v>820000</v>
      </c>
      <c r="G26" s="115"/>
      <c r="H26" s="115"/>
    </row>
    <row r="27" spans="1:8">
      <c r="A27" s="116"/>
      <c r="B27" s="70" t="s">
        <v>244</v>
      </c>
      <c r="C27" s="117">
        <v>820000</v>
      </c>
      <c r="D27" s="117">
        <v>0</v>
      </c>
      <c r="E27" s="117">
        <v>0</v>
      </c>
      <c r="F27" s="117">
        <f t="shared" si="1"/>
        <v>820000</v>
      </c>
      <c r="G27" s="72"/>
      <c r="H27" s="72"/>
    </row>
    <row r="28" spans="1:8" s="13" customFormat="1">
      <c r="A28" s="118" t="s">
        <v>334</v>
      </c>
      <c r="B28" s="113"/>
      <c r="C28" s="114">
        <f>SUM(C29:C32)</f>
        <v>325000</v>
      </c>
      <c r="D28" s="114">
        <f>SUM(D29:D32)</f>
        <v>415000</v>
      </c>
      <c r="E28" s="114">
        <f>SUM(E29:E32)</f>
        <v>0</v>
      </c>
      <c r="F28" s="114">
        <f t="shared" si="1"/>
        <v>740000</v>
      </c>
      <c r="G28" s="115"/>
      <c r="H28" s="115"/>
    </row>
    <row r="29" spans="1:8">
      <c r="A29" s="69"/>
      <c r="B29" s="70" t="s">
        <v>274</v>
      </c>
      <c r="C29" s="117">
        <v>0</v>
      </c>
      <c r="D29" s="117">
        <v>5000</v>
      </c>
      <c r="E29" s="117">
        <v>0</v>
      </c>
      <c r="F29" s="117">
        <f t="shared" si="1"/>
        <v>5000</v>
      </c>
      <c r="G29" s="72"/>
      <c r="H29" s="72"/>
    </row>
    <row r="30" spans="1:8">
      <c r="A30" s="69"/>
      <c r="B30" s="70" t="s">
        <v>256</v>
      </c>
      <c r="C30" s="117">
        <v>305000</v>
      </c>
      <c r="D30" s="117">
        <v>130000</v>
      </c>
      <c r="E30" s="117">
        <v>0</v>
      </c>
      <c r="F30" s="114">
        <f t="shared" si="1"/>
        <v>435000</v>
      </c>
      <c r="G30" s="72"/>
      <c r="H30" s="72"/>
    </row>
    <row r="31" spans="1:8">
      <c r="A31" s="69"/>
      <c r="B31" s="70" t="s">
        <v>259</v>
      </c>
      <c r="C31" s="117">
        <v>20000</v>
      </c>
      <c r="D31" s="117">
        <v>280000</v>
      </c>
      <c r="E31" s="117">
        <v>0</v>
      </c>
      <c r="F31" s="117">
        <f t="shared" si="1"/>
        <v>300000</v>
      </c>
      <c r="G31" s="72"/>
      <c r="H31" s="72"/>
    </row>
    <row r="32" spans="1:8">
      <c r="A32" s="69"/>
      <c r="B32" s="70" t="s">
        <v>276</v>
      </c>
      <c r="C32" s="117">
        <v>0</v>
      </c>
      <c r="D32" s="117">
        <v>0</v>
      </c>
      <c r="E32" s="117">
        <v>0</v>
      </c>
      <c r="F32" s="117">
        <f t="shared" si="1"/>
        <v>0</v>
      </c>
      <c r="G32" s="72"/>
      <c r="H32" s="72"/>
    </row>
    <row r="33" spans="1:8" s="13" customFormat="1">
      <c r="A33" s="118" t="s">
        <v>126</v>
      </c>
      <c r="B33" s="113"/>
      <c r="C33" s="114">
        <v>0</v>
      </c>
      <c r="D33" s="114">
        <f>SUM(D34:D35)</f>
        <v>1000000</v>
      </c>
      <c r="E33" s="114">
        <f>SUM(E34:E35)</f>
        <v>0</v>
      </c>
      <c r="F33" s="114">
        <f t="shared" si="1"/>
        <v>1000000</v>
      </c>
      <c r="G33" s="115"/>
      <c r="H33" s="115"/>
    </row>
    <row r="34" spans="1:8">
      <c r="A34" s="69"/>
      <c r="B34" s="70" t="s">
        <v>232</v>
      </c>
      <c r="C34" s="117">
        <v>0</v>
      </c>
      <c r="D34" s="119">
        <v>1000000</v>
      </c>
      <c r="E34" s="119">
        <v>0</v>
      </c>
      <c r="F34" s="117">
        <f t="shared" si="1"/>
        <v>1000000</v>
      </c>
      <c r="G34" s="72"/>
      <c r="H34" s="72"/>
    </row>
    <row r="35" spans="1:8">
      <c r="A35" s="69"/>
      <c r="B35" s="70" t="s">
        <v>176</v>
      </c>
      <c r="C35" s="117">
        <v>0</v>
      </c>
      <c r="D35" s="119">
        <v>0</v>
      </c>
      <c r="E35" s="119">
        <v>0</v>
      </c>
      <c r="F35" s="114">
        <f t="shared" si="1"/>
        <v>0</v>
      </c>
      <c r="G35" s="72"/>
      <c r="H35" s="72"/>
    </row>
    <row r="36" spans="1:8" s="13" customFormat="1">
      <c r="A36" s="120" t="s">
        <v>128</v>
      </c>
      <c r="B36" s="113"/>
      <c r="C36" s="114">
        <f>SUM(C37)</f>
        <v>0</v>
      </c>
      <c r="D36" s="114">
        <f>SUM(D37)</f>
        <v>0</v>
      </c>
      <c r="E36" s="114">
        <f>SUM(E37)</f>
        <v>0</v>
      </c>
      <c r="F36" s="114">
        <f t="shared" si="1"/>
        <v>0</v>
      </c>
      <c r="G36" s="115"/>
      <c r="H36" s="115"/>
    </row>
    <row r="37" spans="1:8">
      <c r="A37" s="121"/>
      <c r="B37" s="70" t="s">
        <v>242</v>
      </c>
      <c r="C37" s="117">
        <v>0</v>
      </c>
      <c r="D37" s="119">
        <v>0</v>
      </c>
      <c r="E37" s="119">
        <v>0</v>
      </c>
      <c r="F37" s="114">
        <f t="shared" si="1"/>
        <v>0</v>
      </c>
      <c r="G37" s="72"/>
      <c r="H37" s="72"/>
    </row>
    <row r="38" spans="1:8" s="13" customFormat="1">
      <c r="A38" s="118" t="s">
        <v>127</v>
      </c>
      <c r="B38" s="113"/>
      <c r="C38" s="122">
        <f>SUM(C39)</f>
        <v>0</v>
      </c>
      <c r="D38" s="122">
        <f>SUM(D39)</f>
        <v>0</v>
      </c>
      <c r="E38" s="122">
        <f>SUM(E39)</f>
        <v>0</v>
      </c>
      <c r="F38" s="114">
        <f t="shared" si="1"/>
        <v>0</v>
      </c>
      <c r="G38" s="115"/>
      <c r="H38" s="115"/>
    </row>
    <row r="39" spans="1:8">
      <c r="A39" s="121"/>
      <c r="B39" s="70" t="s">
        <v>54</v>
      </c>
      <c r="C39" s="117">
        <v>0</v>
      </c>
      <c r="D39" s="119">
        <v>0</v>
      </c>
      <c r="E39" s="119">
        <v>0</v>
      </c>
      <c r="F39" s="114">
        <f t="shared" si="1"/>
        <v>0</v>
      </c>
      <c r="G39" s="341"/>
      <c r="H39" s="72"/>
    </row>
    <row r="40" spans="1:8" s="13" customFormat="1">
      <c r="A40" s="118" t="s">
        <v>100</v>
      </c>
      <c r="B40" s="123" t="s">
        <v>218</v>
      </c>
      <c r="C40" s="114">
        <f>+C26+C28+C33+C36+C38</f>
        <v>1145000</v>
      </c>
      <c r="D40" s="114">
        <f>+D26+D28+D33+D36+D38</f>
        <v>1415000</v>
      </c>
      <c r="E40" s="114">
        <f>+E26+E28+E33+E36+E38</f>
        <v>0</v>
      </c>
      <c r="F40" s="114">
        <f t="shared" si="1"/>
        <v>2560000</v>
      </c>
      <c r="G40" s="115"/>
      <c r="H40" s="115"/>
    </row>
    <row r="41" spans="1:8" s="13" customFormat="1">
      <c r="A41" s="124"/>
      <c r="B41" s="125"/>
      <c r="C41" s="126"/>
      <c r="D41" s="126"/>
      <c r="E41" s="126"/>
      <c r="F41" s="126"/>
      <c r="G41" s="115"/>
    </row>
    <row r="42" spans="1:8" s="13" customFormat="1">
      <c r="A42" s="124"/>
      <c r="B42" s="125"/>
      <c r="C42" s="126"/>
      <c r="D42" s="126"/>
      <c r="E42" s="126"/>
      <c r="F42" s="126"/>
      <c r="G42" s="115"/>
    </row>
    <row r="43" spans="1:8" s="13" customFormat="1">
      <c r="A43" s="124"/>
      <c r="B43" s="125"/>
      <c r="C43" s="126"/>
      <c r="D43" s="126"/>
      <c r="E43" s="126"/>
      <c r="F43" s="126"/>
      <c r="G43" s="115"/>
    </row>
    <row r="44" spans="1:8" s="13" customFormat="1">
      <c r="A44" s="124"/>
      <c r="B44" s="125"/>
      <c r="C44" s="126"/>
      <c r="D44" s="126"/>
      <c r="E44" s="126"/>
      <c r="F44" s="126"/>
      <c r="G44" s="341">
        <v>7</v>
      </c>
    </row>
    <row r="45" spans="1:8" s="13" customFormat="1">
      <c r="A45" s="110" t="s">
        <v>3</v>
      </c>
      <c r="B45" s="72"/>
      <c r="C45" s="111"/>
      <c r="D45" s="111"/>
      <c r="E45" s="111"/>
      <c r="F45" s="111"/>
      <c r="G45" s="72"/>
    </row>
    <row r="46" spans="1:8">
      <c r="A46" s="596" t="s">
        <v>53</v>
      </c>
      <c r="B46" s="597"/>
      <c r="C46" s="591" t="s">
        <v>4</v>
      </c>
      <c r="D46" s="591" t="s">
        <v>7</v>
      </c>
      <c r="E46" s="591" t="s">
        <v>5</v>
      </c>
      <c r="F46" s="591" t="s">
        <v>218</v>
      </c>
      <c r="G46" s="72"/>
    </row>
    <row r="47" spans="1:8">
      <c r="A47" s="598"/>
      <c r="B47" s="599"/>
      <c r="C47" s="592"/>
      <c r="D47" s="592"/>
      <c r="E47" s="592"/>
      <c r="F47" s="592"/>
      <c r="G47" s="72"/>
    </row>
    <row r="48" spans="1:8">
      <c r="A48" s="112" t="s">
        <v>125</v>
      </c>
      <c r="B48" s="113"/>
      <c r="C48" s="114">
        <f>SUM(C49:C49)</f>
        <v>842000</v>
      </c>
      <c r="D48" s="114">
        <f>SUM(D49:D49)</f>
        <v>192000</v>
      </c>
      <c r="E48" s="114">
        <f>SUM(E49:E49)</f>
        <v>0</v>
      </c>
      <c r="F48" s="114">
        <f t="shared" ref="F48:F62" si="2">SUM(C48:E48)</f>
        <v>1034000</v>
      </c>
      <c r="G48" s="115"/>
    </row>
    <row r="49" spans="1:7" s="13" customFormat="1">
      <c r="A49" s="116"/>
      <c r="B49" s="70" t="s">
        <v>244</v>
      </c>
      <c r="C49" s="117">
        <v>842000</v>
      </c>
      <c r="D49" s="117">
        <v>192000</v>
      </c>
      <c r="E49" s="117">
        <v>0</v>
      </c>
      <c r="F49" s="117">
        <f t="shared" si="2"/>
        <v>1034000</v>
      </c>
      <c r="G49" s="72"/>
    </row>
    <row r="50" spans="1:7">
      <c r="A50" s="118" t="s">
        <v>334</v>
      </c>
      <c r="B50" s="113"/>
      <c r="C50" s="114">
        <f>SUM(C51:C54)</f>
        <v>274000</v>
      </c>
      <c r="D50" s="114">
        <f>SUM(D51:D54)</f>
        <v>1432553</v>
      </c>
      <c r="E50" s="114">
        <f>SUM(E51:E54)</f>
        <v>40000</v>
      </c>
      <c r="F50" s="114">
        <f t="shared" si="2"/>
        <v>1746553</v>
      </c>
      <c r="G50" s="115"/>
    </row>
    <row r="51" spans="1:7" s="13" customFormat="1">
      <c r="A51" s="69"/>
      <c r="B51" s="70" t="s">
        <v>274</v>
      </c>
      <c r="C51" s="117">
        <v>127000</v>
      </c>
      <c r="D51" s="117">
        <v>0</v>
      </c>
      <c r="E51" s="117">
        <v>0</v>
      </c>
      <c r="F51" s="117">
        <f t="shared" si="2"/>
        <v>127000</v>
      </c>
      <c r="G51" s="72"/>
    </row>
    <row r="52" spans="1:7">
      <c r="A52" s="69"/>
      <c r="B52" s="70" t="s">
        <v>256</v>
      </c>
      <c r="C52" s="117">
        <v>60000</v>
      </c>
      <c r="D52" s="117">
        <v>546000</v>
      </c>
      <c r="E52" s="117">
        <v>40000</v>
      </c>
      <c r="F52" s="117">
        <f t="shared" si="2"/>
        <v>646000</v>
      </c>
      <c r="G52" s="72"/>
    </row>
    <row r="53" spans="1:7">
      <c r="A53" s="69"/>
      <c r="B53" s="70" t="s">
        <v>259</v>
      </c>
      <c r="C53" s="117">
        <v>87000</v>
      </c>
      <c r="D53" s="117">
        <v>886553</v>
      </c>
      <c r="E53" s="117">
        <v>0</v>
      </c>
      <c r="F53" s="117">
        <f t="shared" si="2"/>
        <v>973553</v>
      </c>
      <c r="G53" s="72"/>
    </row>
    <row r="54" spans="1:7">
      <c r="A54" s="69"/>
      <c r="B54" s="70" t="s">
        <v>276</v>
      </c>
      <c r="C54" s="117">
        <v>0</v>
      </c>
      <c r="D54" s="117">
        <v>0</v>
      </c>
      <c r="E54" s="117">
        <v>0</v>
      </c>
      <c r="F54" s="117">
        <f t="shared" si="2"/>
        <v>0</v>
      </c>
      <c r="G54" s="72"/>
    </row>
    <row r="55" spans="1:7">
      <c r="A55" s="118" t="s">
        <v>126</v>
      </c>
      <c r="B55" s="113"/>
      <c r="C55" s="114">
        <f>SUM(C56:C57)</f>
        <v>0</v>
      </c>
      <c r="D55" s="114">
        <f>SUM(D56:D57)</f>
        <v>351100</v>
      </c>
      <c r="E55" s="114">
        <f>SUM(E56:E57)</f>
        <v>0</v>
      </c>
      <c r="F55" s="114">
        <f t="shared" si="2"/>
        <v>351100</v>
      </c>
      <c r="G55" s="115"/>
    </row>
    <row r="56" spans="1:7" s="13" customFormat="1">
      <c r="A56" s="69"/>
      <c r="B56" s="70" t="s">
        <v>232</v>
      </c>
      <c r="C56" s="117">
        <v>0</v>
      </c>
      <c r="D56" s="119">
        <v>351100</v>
      </c>
      <c r="E56" s="117">
        <v>0</v>
      </c>
      <c r="F56" s="114">
        <f t="shared" si="2"/>
        <v>351100</v>
      </c>
      <c r="G56" s="72"/>
    </row>
    <row r="57" spans="1:7">
      <c r="A57" s="69"/>
      <c r="B57" s="70" t="s">
        <v>176</v>
      </c>
      <c r="C57" s="117">
        <v>0</v>
      </c>
      <c r="D57" s="119">
        <v>0</v>
      </c>
      <c r="E57" s="117">
        <v>0</v>
      </c>
      <c r="F57" s="114">
        <f t="shared" si="2"/>
        <v>0</v>
      </c>
      <c r="G57" s="72"/>
    </row>
    <row r="58" spans="1:7">
      <c r="A58" s="120" t="s">
        <v>128</v>
      </c>
      <c r="B58" s="113"/>
      <c r="C58" s="114">
        <f>SUM(C59)</f>
        <v>0</v>
      </c>
      <c r="D58" s="114">
        <f>SUM(D59)</f>
        <v>1540000</v>
      </c>
      <c r="E58" s="114">
        <f>SUM(E59)</f>
        <v>0</v>
      </c>
      <c r="F58" s="114">
        <f t="shared" si="2"/>
        <v>1540000</v>
      </c>
      <c r="G58" s="115"/>
    </row>
    <row r="59" spans="1:7" s="13" customFormat="1">
      <c r="A59" s="121"/>
      <c r="B59" s="70" t="s">
        <v>242</v>
      </c>
      <c r="C59" s="117">
        <v>0</v>
      </c>
      <c r="D59" s="119">
        <v>1540000</v>
      </c>
      <c r="E59" s="119">
        <v>0</v>
      </c>
      <c r="F59" s="117">
        <f t="shared" si="2"/>
        <v>1540000</v>
      </c>
      <c r="G59" s="72"/>
    </row>
    <row r="60" spans="1:7">
      <c r="A60" s="118" t="s">
        <v>127</v>
      </c>
      <c r="B60" s="113"/>
      <c r="C60" s="122">
        <f>SUM(C61)</f>
        <v>0</v>
      </c>
      <c r="D60" s="122">
        <f>SUM(D61)</f>
        <v>0</v>
      </c>
      <c r="E60" s="122">
        <f>SUM(E61)</f>
        <v>0</v>
      </c>
      <c r="F60" s="122">
        <f t="shared" si="2"/>
        <v>0</v>
      </c>
      <c r="G60" s="115"/>
    </row>
    <row r="61" spans="1:7" s="13" customFormat="1">
      <c r="A61" s="121"/>
      <c r="B61" s="70" t="s">
        <v>54</v>
      </c>
      <c r="C61" s="117">
        <v>0</v>
      </c>
      <c r="D61" s="119">
        <v>0</v>
      </c>
      <c r="E61" s="119">
        <v>0</v>
      </c>
      <c r="F61" s="114">
        <f t="shared" si="2"/>
        <v>0</v>
      </c>
      <c r="G61" s="341"/>
    </row>
    <row r="62" spans="1:7">
      <c r="A62" s="118" t="s">
        <v>100</v>
      </c>
      <c r="B62" s="123" t="s">
        <v>218</v>
      </c>
      <c r="C62" s="114">
        <f>+C48+C50+C55+C58+C60</f>
        <v>1116000</v>
      </c>
      <c r="D62" s="114">
        <f>+D48+D50+D55+D58+D60</f>
        <v>3515653</v>
      </c>
      <c r="E62" s="114">
        <f>+E48+E50+E55+E58+E60</f>
        <v>40000</v>
      </c>
      <c r="F62" s="114">
        <f t="shared" si="2"/>
        <v>4671653</v>
      </c>
      <c r="G62" s="115"/>
    </row>
    <row r="63" spans="1:7" s="13" customFormat="1">
      <c r="A63" s="124"/>
      <c r="B63" s="125"/>
      <c r="C63" s="126"/>
      <c r="D63" s="126"/>
      <c r="E63" s="126"/>
      <c r="F63" s="126"/>
      <c r="G63" s="115"/>
    </row>
    <row r="64" spans="1:7" s="13" customFormat="1">
      <c r="A64" s="124"/>
      <c r="B64" s="125"/>
      <c r="C64" s="126"/>
      <c r="D64" s="126"/>
      <c r="E64" s="126"/>
      <c r="F64" s="126"/>
      <c r="G64" s="115"/>
    </row>
    <row r="65" spans="1:7" s="13" customFormat="1">
      <c r="A65" s="124"/>
      <c r="B65" s="125"/>
      <c r="C65" s="126"/>
      <c r="D65" s="126"/>
      <c r="E65" s="126"/>
      <c r="F65" s="126"/>
      <c r="G65" s="115"/>
    </row>
    <row r="66" spans="1:7" s="13" customFormat="1">
      <c r="A66" s="124"/>
      <c r="B66" s="125"/>
      <c r="C66" s="126"/>
      <c r="D66" s="126"/>
      <c r="E66" s="126"/>
      <c r="F66" s="126"/>
      <c r="G66" s="341">
        <v>8</v>
      </c>
    </row>
    <row r="67" spans="1:7" s="13" customFormat="1">
      <c r="A67" s="110" t="s">
        <v>227</v>
      </c>
      <c r="B67" s="72"/>
      <c r="C67" s="111"/>
      <c r="D67" s="111"/>
      <c r="E67" s="111"/>
      <c r="F67" s="111"/>
      <c r="G67" s="72"/>
    </row>
    <row r="68" spans="1:7" s="13" customFormat="1">
      <c r="A68" s="596" t="s">
        <v>53</v>
      </c>
      <c r="B68" s="597"/>
      <c r="C68" s="591" t="s">
        <v>56</v>
      </c>
      <c r="D68" s="602" t="s">
        <v>228</v>
      </c>
      <c r="E68" s="591" t="s">
        <v>218</v>
      </c>
      <c r="F68" s="72"/>
      <c r="G68" s="72"/>
    </row>
    <row r="69" spans="1:7">
      <c r="A69" s="598"/>
      <c r="B69" s="599"/>
      <c r="C69" s="592"/>
      <c r="D69" s="603"/>
      <c r="E69" s="592"/>
      <c r="F69" s="72"/>
      <c r="G69" s="72"/>
    </row>
    <row r="70" spans="1:7">
      <c r="A70" s="112" t="s">
        <v>125</v>
      </c>
      <c r="B70" s="113"/>
      <c r="C70" s="114">
        <f>SUM(C71)</f>
        <v>1073000</v>
      </c>
      <c r="D70" s="114">
        <f>SUM(D71)</f>
        <v>0</v>
      </c>
      <c r="E70" s="114">
        <f>SUM(C70:D70)</f>
        <v>1073000</v>
      </c>
      <c r="F70" s="115"/>
      <c r="G70" s="115"/>
    </row>
    <row r="71" spans="1:7">
      <c r="A71" s="116"/>
      <c r="B71" s="70" t="s">
        <v>244</v>
      </c>
      <c r="C71" s="117">
        <v>1073000</v>
      </c>
      <c r="D71" s="117">
        <v>0</v>
      </c>
      <c r="E71" s="117">
        <f>SUM(C71:D71)</f>
        <v>1073000</v>
      </c>
      <c r="F71" s="72"/>
      <c r="G71" s="72"/>
    </row>
    <row r="72" spans="1:7" s="13" customFormat="1">
      <c r="A72" s="118" t="s">
        <v>334</v>
      </c>
      <c r="B72" s="113"/>
      <c r="C72" s="114">
        <f>SUM(C73:C76)</f>
        <v>789000</v>
      </c>
      <c r="D72" s="114">
        <f>SUM(D73:D76)</f>
        <v>230000</v>
      </c>
      <c r="E72" s="114">
        <f>SUM(C72:D72)</f>
        <v>1019000</v>
      </c>
      <c r="F72" s="115"/>
      <c r="G72" s="115"/>
    </row>
    <row r="73" spans="1:7">
      <c r="A73" s="69"/>
      <c r="B73" s="70" t="s">
        <v>274</v>
      </c>
      <c r="C73" s="117">
        <v>132000</v>
      </c>
      <c r="D73" s="117">
        <v>0</v>
      </c>
      <c r="E73" s="117">
        <f>SUM(C73:D73)</f>
        <v>132000</v>
      </c>
      <c r="F73" s="72"/>
      <c r="G73" s="72"/>
    </row>
    <row r="74" spans="1:7" s="13" customFormat="1">
      <c r="A74" s="69"/>
      <c r="B74" s="70" t="s">
        <v>256</v>
      </c>
      <c r="C74" s="117">
        <v>395000</v>
      </c>
      <c r="D74" s="117">
        <v>230000</v>
      </c>
      <c r="E74" s="117">
        <f t="shared" ref="E74:E81" si="3">SUM(C74:D74)</f>
        <v>625000</v>
      </c>
      <c r="F74" s="72"/>
      <c r="G74" s="72"/>
    </row>
    <row r="75" spans="1:7">
      <c r="A75" s="69"/>
      <c r="B75" s="70" t="s">
        <v>259</v>
      </c>
      <c r="C75" s="117">
        <v>262000</v>
      </c>
      <c r="D75" s="117">
        <v>0</v>
      </c>
      <c r="E75" s="117">
        <f t="shared" si="3"/>
        <v>262000</v>
      </c>
      <c r="F75" s="72"/>
      <c r="G75" s="72"/>
    </row>
    <row r="76" spans="1:7">
      <c r="A76" s="69"/>
      <c r="B76" s="70" t="s">
        <v>276</v>
      </c>
      <c r="C76" s="117">
        <v>0</v>
      </c>
      <c r="D76" s="117">
        <v>0</v>
      </c>
      <c r="E76" s="117">
        <f t="shared" si="3"/>
        <v>0</v>
      </c>
      <c r="F76" s="72"/>
      <c r="G76" s="72"/>
    </row>
    <row r="77" spans="1:7">
      <c r="A77" s="118" t="s">
        <v>126</v>
      </c>
      <c r="B77" s="113"/>
      <c r="C77" s="114">
        <f>SUM(C78:C79)</f>
        <v>0</v>
      </c>
      <c r="D77" s="114">
        <f>SUM(D78:D79)</f>
        <v>0</v>
      </c>
      <c r="E77" s="122">
        <f>SUM(C77:D77)</f>
        <v>0</v>
      </c>
      <c r="F77" s="115"/>
      <c r="G77" s="115"/>
    </row>
    <row r="78" spans="1:7">
      <c r="A78" s="69"/>
      <c r="B78" s="70" t="s">
        <v>232</v>
      </c>
      <c r="C78" s="117">
        <v>0</v>
      </c>
      <c r="D78" s="119">
        <v>0</v>
      </c>
      <c r="E78" s="117">
        <f t="shared" si="3"/>
        <v>0</v>
      </c>
      <c r="F78" s="72"/>
      <c r="G78" s="72"/>
    </row>
    <row r="79" spans="1:7" s="13" customFormat="1">
      <c r="A79" s="69"/>
      <c r="B79" s="70" t="s">
        <v>176</v>
      </c>
      <c r="C79" s="117">
        <v>0</v>
      </c>
      <c r="D79" s="119">
        <v>0</v>
      </c>
      <c r="E79" s="117">
        <f t="shared" si="3"/>
        <v>0</v>
      </c>
      <c r="F79" s="72"/>
      <c r="G79" s="72"/>
    </row>
    <row r="80" spans="1:7">
      <c r="A80" s="120" t="s">
        <v>128</v>
      </c>
      <c r="B80" s="113"/>
      <c r="C80" s="114">
        <f>SUM(C81)</f>
        <v>0</v>
      </c>
      <c r="D80" s="114">
        <f>SUM(D81)</f>
        <v>120000</v>
      </c>
      <c r="E80" s="122">
        <f>SUM(C80:D80)</f>
        <v>120000</v>
      </c>
      <c r="F80" s="115"/>
      <c r="G80" s="115"/>
    </row>
    <row r="81" spans="1:7">
      <c r="A81" s="121"/>
      <c r="B81" s="70" t="s">
        <v>242</v>
      </c>
      <c r="C81" s="117">
        <v>0</v>
      </c>
      <c r="D81" s="119">
        <v>120000</v>
      </c>
      <c r="E81" s="117">
        <f t="shared" si="3"/>
        <v>120000</v>
      </c>
      <c r="F81" s="72"/>
      <c r="G81" s="72"/>
    </row>
    <row r="82" spans="1:7" s="13" customFormat="1">
      <c r="A82" s="118" t="s">
        <v>127</v>
      </c>
      <c r="B82" s="113"/>
      <c r="C82" s="114">
        <f>SUM(C83)</f>
        <v>0</v>
      </c>
      <c r="D82" s="114">
        <f>SUM(D83)</f>
        <v>0</v>
      </c>
      <c r="E82" s="122">
        <f>SUM(C82:D82)</f>
        <v>0</v>
      </c>
      <c r="F82" s="115"/>
      <c r="G82" s="115"/>
    </row>
    <row r="83" spans="1:7">
      <c r="A83" s="121"/>
      <c r="B83" s="70" t="s">
        <v>54</v>
      </c>
      <c r="C83" s="117">
        <v>0</v>
      </c>
      <c r="D83" s="119">
        <v>0</v>
      </c>
      <c r="E83" s="117">
        <f>SUM(C83:D83)</f>
        <v>0</v>
      </c>
      <c r="F83" s="72"/>
      <c r="G83" s="341"/>
    </row>
    <row r="84" spans="1:7" s="13" customFormat="1">
      <c r="A84" s="118" t="s">
        <v>100</v>
      </c>
      <c r="B84" s="123" t="s">
        <v>218</v>
      </c>
      <c r="C84" s="114">
        <f>+C70+C72+C77+C80+C82</f>
        <v>1862000</v>
      </c>
      <c r="D84" s="114">
        <f>+D70+D72+D77+D80+D82</f>
        <v>350000</v>
      </c>
      <c r="E84" s="114">
        <f>SUM(C84:D84)</f>
        <v>2212000</v>
      </c>
      <c r="F84" s="115"/>
      <c r="G84" s="115"/>
    </row>
    <row r="85" spans="1:7">
      <c r="A85" s="124"/>
      <c r="B85" s="125"/>
      <c r="C85" s="126"/>
      <c r="D85" s="126"/>
      <c r="E85" s="126"/>
      <c r="F85" s="126"/>
      <c r="G85" s="115"/>
    </row>
    <row r="86" spans="1:7" s="13" customFormat="1">
      <c r="A86" s="124"/>
      <c r="B86" s="125"/>
      <c r="C86" s="126"/>
      <c r="D86" s="126"/>
      <c r="E86" s="126"/>
      <c r="F86" s="126"/>
      <c r="G86" s="115"/>
    </row>
    <row r="87" spans="1:7" s="13" customFormat="1">
      <c r="A87" s="124"/>
      <c r="B87" s="125"/>
      <c r="C87" s="126"/>
      <c r="D87" s="126"/>
      <c r="E87" s="126"/>
      <c r="F87" s="126"/>
      <c r="G87" s="115"/>
    </row>
    <row r="88" spans="1:7" s="13" customFormat="1">
      <c r="A88" s="124"/>
      <c r="B88" s="125"/>
      <c r="C88" s="126"/>
      <c r="D88" s="126"/>
      <c r="E88" s="126"/>
      <c r="F88" s="126"/>
      <c r="G88" s="341">
        <v>9</v>
      </c>
    </row>
    <row r="89" spans="1:7" s="13" customFormat="1">
      <c r="A89" s="110" t="s">
        <v>203</v>
      </c>
      <c r="B89" s="72"/>
      <c r="C89" s="111"/>
      <c r="D89" s="111"/>
      <c r="E89" s="111"/>
      <c r="F89" s="111"/>
      <c r="G89" s="72"/>
    </row>
    <row r="90" spans="1:7" s="13" customFormat="1">
      <c r="A90" s="596" t="s">
        <v>53</v>
      </c>
      <c r="B90" s="597"/>
      <c r="C90" s="591" t="s">
        <v>374</v>
      </c>
      <c r="D90" s="591" t="s">
        <v>218</v>
      </c>
      <c r="E90" s="72"/>
      <c r="F90" s="72"/>
      <c r="G90" s="72"/>
    </row>
    <row r="91" spans="1:7" s="13" customFormat="1">
      <c r="A91" s="598"/>
      <c r="B91" s="599"/>
      <c r="C91" s="592"/>
      <c r="D91" s="592"/>
      <c r="E91" s="72"/>
      <c r="F91" s="72"/>
      <c r="G91" s="72"/>
    </row>
    <row r="92" spans="1:7">
      <c r="A92" s="112" t="s">
        <v>125</v>
      </c>
      <c r="B92" s="113"/>
      <c r="C92" s="114">
        <f>SUM(C93)</f>
        <v>580000</v>
      </c>
      <c r="D92" s="114">
        <f t="shared" ref="D92:D105" si="4">+C92</f>
        <v>580000</v>
      </c>
      <c r="E92" s="72"/>
      <c r="F92" s="115"/>
      <c r="G92" s="115"/>
    </row>
    <row r="93" spans="1:7">
      <c r="A93" s="116"/>
      <c r="B93" s="70" t="s">
        <v>244</v>
      </c>
      <c r="C93" s="117">
        <v>580000</v>
      </c>
      <c r="D93" s="117">
        <f t="shared" si="4"/>
        <v>580000</v>
      </c>
      <c r="E93" s="72"/>
      <c r="F93" s="72"/>
      <c r="G93" s="72"/>
    </row>
    <row r="94" spans="1:7">
      <c r="A94" s="118" t="s">
        <v>334</v>
      </c>
      <c r="B94" s="113"/>
      <c r="C94" s="114">
        <f>SUM(C95:C98)</f>
        <v>45000</v>
      </c>
      <c r="D94" s="114">
        <f t="shared" si="4"/>
        <v>45000</v>
      </c>
      <c r="E94" s="72"/>
      <c r="F94" s="115"/>
      <c r="G94" s="115"/>
    </row>
    <row r="95" spans="1:7" s="13" customFormat="1">
      <c r="A95" s="69"/>
      <c r="B95" s="70" t="s">
        <v>274</v>
      </c>
      <c r="C95" s="117">
        <v>5000</v>
      </c>
      <c r="D95" s="117">
        <f t="shared" si="4"/>
        <v>5000</v>
      </c>
      <c r="E95" s="72"/>
      <c r="F95" s="72"/>
      <c r="G95" s="72"/>
    </row>
    <row r="96" spans="1:7">
      <c r="A96" s="69"/>
      <c r="B96" s="70" t="s">
        <v>256</v>
      </c>
      <c r="C96" s="117">
        <v>10000</v>
      </c>
      <c r="D96" s="117">
        <f t="shared" si="4"/>
        <v>10000</v>
      </c>
      <c r="E96" s="72"/>
      <c r="F96" s="72"/>
      <c r="G96" s="72"/>
    </row>
    <row r="97" spans="1:7" s="13" customFormat="1">
      <c r="A97" s="69"/>
      <c r="B97" s="70" t="s">
        <v>259</v>
      </c>
      <c r="C97" s="117">
        <v>30000</v>
      </c>
      <c r="D97" s="117">
        <f t="shared" si="4"/>
        <v>30000</v>
      </c>
      <c r="E97" s="72"/>
      <c r="F97" s="72"/>
      <c r="G97" s="72"/>
    </row>
    <row r="98" spans="1:7">
      <c r="A98" s="69"/>
      <c r="B98" s="70" t="s">
        <v>276</v>
      </c>
      <c r="C98" s="117">
        <v>0</v>
      </c>
      <c r="D98" s="117">
        <f t="shared" si="4"/>
        <v>0</v>
      </c>
      <c r="E98" s="72"/>
      <c r="F98" s="72"/>
      <c r="G98" s="72"/>
    </row>
    <row r="99" spans="1:7">
      <c r="A99" s="118" t="s">
        <v>126</v>
      </c>
      <c r="B99" s="113"/>
      <c r="C99" s="114">
        <f>SUM(C100:C101)</f>
        <v>0</v>
      </c>
      <c r="D99" s="122">
        <f t="shared" si="4"/>
        <v>0</v>
      </c>
      <c r="E99" s="72"/>
      <c r="F99" s="115"/>
      <c r="G99" s="115"/>
    </row>
    <row r="100" spans="1:7">
      <c r="A100" s="69"/>
      <c r="B100" s="70" t="s">
        <v>232</v>
      </c>
      <c r="C100" s="117">
        <v>0</v>
      </c>
      <c r="D100" s="119">
        <f t="shared" si="4"/>
        <v>0</v>
      </c>
      <c r="E100" s="72"/>
      <c r="F100" s="72"/>
      <c r="G100" s="72"/>
    </row>
    <row r="101" spans="1:7">
      <c r="A101" s="69"/>
      <c r="B101" s="70" t="s">
        <v>176</v>
      </c>
      <c r="C101" s="117">
        <v>0</v>
      </c>
      <c r="D101" s="119">
        <f t="shared" si="4"/>
        <v>0</v>
      </c>
      <c r="E101" s="72"/>
      <c r="F101" s="72"/>
      <c r="G101" s="72"/>
    </row>
    <row r="102" spans="1:7" s="13" customFormat="1">
      <c r="A102" s="120" t="s">
        <v>128</v>
      </c>
      <c r="B102" s="113"/>
      <c r="C102" s="114">
        <f>SUM(C103)</f>
        <v>0</v>
      </c>
      <c r="D102" s="122">
        <f t="shared" si="4"/>
        <v>0</v>
      </c>
      <c r="E102" s="72"/>
      <c r="F102" s="115"/>
      <c r="G102" s="115"/>
    </row>
    <row r="103" spans="1:7">
      <c r="A103" s="121"/>
      <c r="B103" s="70" t="s">
        <v>242</v>
      </c>
      <c r="C103" s="117">
        <v>0</v>
      </c>
      <c r="D103" s="119">
        <f t="shared" si="4"/>
        <v>0</v>
      </c>
      <c r="E103" s="72"/>
      <c r="F103" s="72"/>
      <c r="G103" s="72"/>
    </row>
    <row r="104" spans="1:7">
      <c r="A104" s="118" t="s">
        <v>127</v>
      </c>
      <c r="B104" s="113"/>
      <c r="C104" s="114">
        <f>SUM(C105)</f>
        <v>0</v>
      </c>
      <c r="D104" s="122">
        <f t="shared" si="4"/>
        <v>0</v>
      </c>
      <c r="E104" s="72"/>
      <c r="F104" s="115"/>
      <c r="G104" s="115"/>
    </row>
    <row r="105" spans="1:7" s="13" customFormat="1">
      <c r="A105" s="121"/>
      <c r="B105" s="70" t="s">
        <v>54</v>
      </c>
      <c r="C105" s="117">
        <v>0</v>
      </c>
      <c r="D105" s="119">
        <f t="shared" si="4"/>
        <v>0</v>
      </c>
      <c r="E105" s="72"/>
      <c r="F105" s="72"/>
      <c r="G105" s="341"/>
    </row>
    <row r="106" spans="1:7">
      <c r="A106" s="118" t="s">
        <v>100</v>
      </c>
      <c r="B106" s="123" t="s">
        <v>218</v>
      </c>
      <c r="C106" s="114">
        <f>+C92+C94+C99+C102+C104</f>
        <v>625000</v>
      </c>
      <c r="D106" s="114">
        <f>+D92+D94+D99+D102+D104</f>
        <v>625000</v>
      </c>
      <c r="E106" s="72"/>
      <c r="F106" s="115"/>
      <c r="G106" s="115"/>
    </row>
    <row r="107" spans="1:7" s="13" customFormat="1">
      <c r="A107" s="124"/>
      <c r="B107" s="125"/>
      <c r="C107" s="126"/>
      <c r="D107" s="126"/>
      <c r="E107" s="72"/>
      <c r="F107" s="115"/>
      <c r="G107" s="115"/>
    </row>
    <row r="108" spans="1:7">
      <c r="A108" s="124"/>
      <c r="B108" s="125"/>
      <c r="C108" s="126"/>
      <c r="D108" s="126"/>
      <c r="E108" s="72"/>
      <c r="F108" s="115"/>
      <c r="G108" s="115"/>
    </row>
    <row r="109" spans="1:7">
      <c r="A109" s="124"/>
      <c r="B109" s="125"/>
      <c r="C109" s="126"/>
      <c r="D109" s="126"/>
      <c r="E109" s="72"/>
      <c r="F109" s="115"/>
      <c r="G109" s="115"/>
    </row>
    <row r="110" spans="1:7" s="13" customFormat="1">
      <c r="A110" s="124"/>
      <c r="B110" s="125"/>
      <c r="C110" s="126"/>
      <c r="D110" s="126"/>
      <c r="E110" s="126"/>
      <c r="F110" s="126"/>
      <c r="G110" s="341">
        <v>10</v>
      </c>
    </row>
    <row r="111" spans="1:7" s="13" customFormat="1">
      <c r="A111" s="110" t="s">
        <v>229</v>
      </c>
      <c r="B111" s="72"/>
      <c r="C111" s="111"/>
      <c r="D111" s="111"/>
      <c r="E111" s="111"/>
      <c r="F111" s="111"/>
      <c r="G111" s="72"/>
    </row>
    <row r="112" spans="1:7" s="13" customFormat="1">
      <c r="A112" s="596" t="s">
        <v>53</v>
      </c>
      <c r="B112" s="597"/>
      <c r="C112" s="591" t="s">
        <v>230</v>
      </c>
      <c r="D112" s="591" t="s">
        <v>57</v>
      </c>
      <c r="E112" s="591" t="s">
        <v>58</v>
      </c>
      <c r="F112" s="591" t="s">
        <v>59</v>
      </c>
      <c r="G112" s="591" t="s">
        <v>218</v>
      </c>
    </row>
    <row r="113" spans="1:7" s="13" customFormat="1">
      <c r="A113" s="598"/>
      <c r="B113" s="599"/>
      <c r="C113" s="592"/>
      <c r="D113" s="592"/>
      <c r="E113" s="592"/>
      <c r="F113" s="592"/>
      <c r="G113" s="592"/>
    </row>
    <row r="114" spans="1:7" s="13" customFormat="1">
      <c r="A114" s="112" t="s">
        <v>125</v>
      </c>
      <c r="B114" s="113"/>
      <c r="C114" s="114">
        <f>SUM(C115)</f>
        <v>1430000</v>
      </c>
      <c r="D114" s="114">
        <f>SUM(D115)</f>
        <v>0</v>
      </c>
      <c r="E114" s="114">
        <f>SUM(E115)</f>
        <v>0</v>
      </c>
      <c r="F114" s="114">
        <f>SUM(F115)</f>
        <v>0</v>
      </c>
      <c r="G114" s="114">
        <f t="shared" ref="G114:G128" si="5">SUM(C114:F114)</f>
        <v>1430000</v>
      </c>
    </row>
    <row r="115" spans="1:7">
      <c r="A115" s="116"/>
      <c r="B115" s="70" t="s">
        <v>244</v>
      </c>
      <c r="C115" s="117">
        <v>1430000</v>
      </c>
      <c r="D115" s="117">
        <v>0</v>
      </c>
      <c r="E115" s="117">
        <v>0</v>
      </c>
      <c r="F115" s="117">
        <v>0</v>
      </c>
      <c r="G115" s="117">
        <f t="shared" si="5"/>
        <v>1430000</v>
      </c>
    </row>
    <row r="116" spans="1:7">
      <c r="A116" s="118" t="s">
        <v>334</v>
      </c>
      <c r="B116" s="113"/>
      <c r="C116" s="114">
        <f>SUM(C117:C120)</f>
        <v>485000</v>
      </c>
      <c r="D116" s="114">
        <f>SUM(D117:D120)</f>
        <v>990000</v>
      </c>
      <c r="E116" s="114">
        <f>SUM(E117:E120)</f>
        <v>20000</v>
      </c>
      <c r="F116" s="114">
        <f>SUM(F117:F120)</f>
        <v>1940000</v>
      </c>
      <c r="G116" s="114">
        <f t="shared" si="5"/>
        <v>3435000</v>
      </c>
    </row>
    <row r="117" spans="1:7">
      <c r="A117" s="69"/>
      <c r="B117" s="70" t="s">
        <v>274</v>
      </c>
      <c r="C117" s="117">
        <v>150000</v>
      </c>
      <c r="D117" s="117">
        <v>0</v>
      </c>
      <c r="E117" s="117">
        <v>0</v>
      </c>
      <c r="F117" s="117">
        <v>0</v>
      </c>
      <c r="G117" s="117">
        <f t="shared" si="5"/>
        <v>150000</v>
      </c>
    </row>
    <row r="118" spans="1:7" s="13" customFormat="1">
      <c r="A118" s="69"/>
      <c r="B118" s="70" t="s">
        <v>256</v>
      </c>
      <c r="C118" s="117">
        <v>185000</v>
      </c>
      <c r="D118" s="117">
        <v>650000</v>
      </c>
      <c r="E118" s="117">
        <v>0</v>
      </c>
      <c r="F118" s="117">
        <v>1400000</v>
      </c>
      <c r="G118" s="117">
        <f t="shared" si="5"/>
        <v>2235000</v>
      </c>
    </row>
    <row r="119" spans="1:7">
      <c r="A119" s="69"/>
      <c r="B119" s="70" t="s">
        <v>259</v>
      </c>
      <c r="C119" s="117">
        <v>150000</v>
      </c>
      <c r="D119" s="117">
        <v>330000</v>
      </c>
      <c r="E119" s="117">
        <v>20000</v>
      </c>
      <c r="F119" s="117">
        <v>540000</v>
      </c>
      <c r="G119" s="117">
        <f t="shared" si="5"/>
        <v>1040000</v>
      </c>
    </row>
    <row r="120" spans="1:7" s="13" customFormat="1">
      <c r="A120" s="69"/>
      <c r="B120" s="70" t="s">
        <v>276</v>
      </c>
      <c r="C120" s="117">
        <v>0</v>
      </c>
      <c r="D120" s="117">
        <v>10000</v>
      </c>
      <c r="E120" s="117">
        <v>0</v>
      </c>
      <c r="F120" s="117">
        <v>0</v>
      </c>
      <c r="G120" s="117">
        <f t="shared" si="5"/>
        <v>10000</v>
      </c>
    </row>
    <row r="121" spans="1:7">
      <c r="A121" s="118" t="s">
        <v>126</v>
      </c>
      <c r="B121" s="113"/>
      <c r="C121" s="114">
        <f>SUM(C122:C123)</f>
        <v>50000</v>
      </c>
      <c r="D121" s="114">
        <f>SUM(D122:D123)</f>
        <v>2972000</v>
      </c>
      <c r="E121" s="114">
        <f>SUM(E122:E123)</f>
        <v>0</v>
      </c>
      <c r="F121" s="114">
        <f>SUM(F122:F123)</f>
        <v>104000</v>
      </c>
      <c r="G121" s="114">
        <f t="shared" si="5"/>
        <v>3126000</v>
      </c>
    </row>
    <row r="122" spans="1:7">
      <c r="A122" s="69"/>
      <c r="B122" s="70" t="s">
        <v>232</v>
      </c>
      <c r="C122" s="117">
        <v>50000</v>
      </c>
      <c r="D122" s="117">
        <v>130000</v>
      </c>
      <c r="E122" s="117">
        <v>0</v>
      </c>
      <c r="F122" s="117">
        <v>104000</v>
      </c>
      <c r="G122" s="117">
        <f t="shared" si="5"/>
        <v>284000</v>
      </c>
    </row>
    <row r="123" spans="1:7">
      <c r="A123" s="69"/>
      <c r="B123" s="70" t="s">
        <v>176</v>
      </c>
      <c r="C123" s="117">
        <v>0</v>
      </c>
      <c r="D123" s="117">
        <v>2842000</v>
      </c>
      <c r="E123" s="117">
        <v>0</v>
      </c>
      <c r="F123" s="117">
        <v>0</v>
      </c>
      <c r="G123" s="117">
        <f t="shared" si="5"/>
        <v>2842000</v>
      </c>
    </row>
    <row r="124" spans="1:7">
      <c r="A124" s="120" t="s">
        <v>128</v>
      </c>
      <c r="B124" s="113"/>
      <c r="C124" s="114">
        <f>SUM(C125)</f>
        <v>0</v>
      </c>
      <c r="D124" s="114">
        <f>SUM(D125)</f>
        <v>711000</v>
      </c>
      <c r="E124" s="114">
        <f>SUM(E125)</f>
        <v>0</v>
      </c>
      <c r="F124" s="114">
        <f>SUM(F125)</f>
        <v>0</v>
      </c>
      <c r="G124" s="114">
        <f t="shared" si="5"/>
        <v>711000</v>
      </c>
    </row>
    <row r="125" spans="1:7" s="13" customFormat="1">
      <c r="A125" s="121"/>
      <c r="B125" s="70" t="s">
        <v>242</v>
      </c>
      <c r="C125" s="117">
        <v>0</v>
      </c>
      <c r="D125" s="117">
        <v>711000</v>
      </c>
      <c r="E125" s="117">
        <v>0</v>
      </c>
      <c r="F125" s="117">
        <v>0</v>
      </c>
      <c r="G125" s="117">
        <f t="shared" si="5"/>
        <v>711000</v>
      </c>
    </row>
    <row r="126" spans="1:7">
      <c r="A126" s="118" t="s">
        <v>127</v>
      </c>
      <c r="B126" s="113"/>
      <c r="C126" s="114">
        <f>SUM(C127)</f>
        <v>0</v>
      </c>
      <c r="D126" s="114">
        <f>SUM(D127)</f>
        <v>0</v>
      </c>
      <c r="E126" s="114">
        <f>SUM(E127)</f>
        <v>0</v>
      </c>
      <c r="F126" s="114">
        <f>SUM(F127)</f>
        <v>0</v>
      </c>
      <c r="G126" s="114">
        <f t="shared" si="5"/>
        <v>0</v>
      </c>
    </row>
    <row r="127" spans="1:7">
      <c r="A127" s="121"/>
      <c r="B127" s="70" t="s">
        <v>54</v>
      </c>
      <c r="C127" s="117">
        <v>0</v>
      </c>
      <c r="D127" s="117">
        <v>0</v>
      </c>
      <c r="E127" s="117">
        <v>0</v>
      </c>
      <c r="F127" s="117">
        <v>0</v>
      </c>
      <c r="G127" s="117">
        <f t="shared" si="5"/>
        <v>0</v>
      </c>
    </row>
    <row r="128" spans="1:7" s="13" customFormat="1">
      <c r="A128" s="118" t="s">
        <v>100</v>
      </c>
      <c r="B128" s="123" t="s">
        <v>218</v>
      </c>
      <c r="C128" s="114">
        <f>+C114+C116+C121+C124+C126</f>
        <v>1965000</v>
      </c>
      <c r="D128" s="114">
        <f>+D114+D116+D121+D124+D126</f>
        <v>4673000</v>
      </c>
      <c r="E128" s="114">
        <f>+E114+E116+E121+E124+E126</f>
        <v>20000</v>
      </c>
      <c r="F128" s="114">
        <f>+F114+F116+F121+F124+F126</f>
        <v>2044000</v>
      </c>
      <c r="G128" s="114">
        <f t="shared" si="5"/>
        <v>8702000</v>
      </c>
    </row>
    <row r="129" spans="1:8">
      <c r="A129" s="124"/>
      <c r="B129" s="125"/>
      <c r="C129" s="126"/>
      <c r="D129" s="126"/>
      <c r="E129" s="126"/>
      <c r="F129" s="126"/>
      <c r="G129" s="341"/>
    </row>
    <row r="130" spans="1:8" s="13" customFormat="1">
      <c r="A130" s="124"/>
      <c r="B130" s="125"/>
      <c r="C130" s="126"/>
      <c r="D130" s="126"/>
      <c r="E130" s="126"/>
      <c r="F130" s="126"/>
      <c r="G130" s="115"/>
    </row>
    <row r="131" spans="1:8" s="13" customFormat="1">
      <c r="A131" s="124"/>
      <c r="B131" s="125"/>
      <c r="C131" s="126"/>
      <c r="D131" s="126"/>
      <c r="E131" s="126"/>
      <c r="F131" s="126"/>
      <c r="G131" s="115"/>
    </row>
    <row r="132" spans="1:8">
      <c r="A132" s="124"/>
      <c r="B132" s="125"/>
      <c r="C132" s="126"/>
      <c r="D132" s="126"/>
      <c r="E132" s="126"/>
      <c r="F132" s="126"/>
      <c r="G132" s="341">
        <v>11</v>
      </c>
    </row>
    <row r="133" spans="1:8" s="13" customFormat="1">
      <c r="A133" s="110" t="s">
        <v>157</v>
      </c>
      <c r="B133" s="72"/>
      <c r="C133" s="111"/>
      <c r="D133" s="111"/>
      <c r="E133" s="111"/>
      <c r="F133" s="111"/>
      <c r="G133" s="72"/>
    </row>
    <row r="134" spans="1:8" s="13" customFormat="1">
      <c r="A134" s="596" t="s">
        <v>53</v>
      </c>
      <c r="B134" s="597"/>
      <c r="C134" s="604" t="s">
        <v>60</v>
      </c>
      <c r="D134" s="602" t="s">
        <v>158</v>
      </c>
      <c r="E134" s="591" t="s">
        <v>218</v>
      </c>
      <c r="F134" s="72"/>
      <c r="G134" s="72"/>
    </row>
    <row r="135" spans="1:8" s="13" customFormat="1">
      <c r="A135" s="598"/>
      <c r="B135" s="599"/>
      <c r="C135" s="605"/>
      <c r="D135" s="603"/>
      <c r="E135" s="592"/>
      <c r="F135" s="72"/>
      <c r="G135" s="72"/>
    </row>
    <row r="136" spans="1:8" s="13" customFormat="1">
      <c r="A136" s="112" t="s">
        <v>125</v>
      </c>
      <c r="B136" s="113"/>
      <c r="C136" s="114">
        <f>SUM(C137)</f>
        <v>0</v>
      </c>
      <c r="D136" s="114">
        <f>SUM(D137)</f>
        <v>0</v>
      </c>
      <c r="E136" s="114">
        <f t="shared" ref="E136:E150" si="6">SUM(C136:D136)</f>
        <v>0</v>
      </c>
      <c r="F136" s="72"/>
      <c r="G136" s="72"/>
    </row>
    <row r="137" spans="1:8" s="13" customFormat="1">
      <c r="A137" s="116"/>
      <c r="B137" s="70" t="s">
        <v>244</v>
      </c>
      <c r="C137" s="117">
        <v>0</v>
      </c>
      <c r="D137" s="117">
        <v>0</v>
      </c>
      <c r="E137" s="117">
        <f t="shared" si="6"/>
        <v>0</v>
      </c>
      <c r="F137" s="72"/>
      <c r="G137" s="72"/>
    </row>
    <row r="138" spans="1:8">
      <c r="A138" s="118" t="s">
        <v>334</v>
      </c>
      <c r="B138" s="113"/>
      <c r="C138" s="114">
        <v>0</v>
      </c>
      <c r="D138" s="114">
        <f>SUM(D139:D142)</f>
        <v>290000</v>
      </c>
      <c r="E138" s="114">
        <f t="shared" si="6"/>
        <v>290000</v>
      </c>
      <c r="F138" s="72"/>
      <c r="G138" s="72"/>
    </row>
    <row r="139" spans="1:8">
      <c r="A139" s="69"/>
      <c r="B139" s="70" t="s">
        <v>274</v>
      </c>
      <c r="C139" s="117">
        <v>0</v>
      </c>
      <c r="D139" s="117">
        <v>0</v>
      </c>
      <c r="E139" s="117">
        <f t="shared" si="6"/>
        <v>0</v>
      </c>
      <c r="F139" s="72"/>
      <c r="G139" s="72"/>
    </row>
    <row r="140" spans="1:8">
      <c r="A140" s="69"/>
      <c r="B140" s="70" t="s">
        <v>256</v>
      </c>
      <c r="C140" s="117">
        <v>0</v>
      </c>
      <c r="D140" s="117">
        <v>290000</v>
      </c>
      <c r="E140" s="117">
        <f t="shared" si="6"/>
        <v>290000</v>
      </c>
      <c r="F140" s="72"/>
      <c r="G140" s="72"/>
    </row>
    <row r="141" spans="1:8" s="13" customFormat="1">
      <c r="A141" s="69"/>
      <c r="B141" s="70" t="s">
        <v>259</v>
      </c>
      <c r="C141" s="117">
        <v>0</v>
      </c>
      <c r="D141" s="117">
        <v>0</v>
      </c>
      <c r="E141" s="117">
        <f t="shared" si="6"/>
        <v>0</v>
      </c>
      <c r="F141" s="72"/>
      <c r="G141" s="72"/>
      <c r="H141" s="10"/>
    </row>
    <row r="142" spans="1:8">
      <c r="A142" s="69"/>
      <c r="B142" s="70" t="s">
        <v>276</v>
      </c>
      <c r="C142" s="117">
        <v>0</v>
      </c>
      <c r="D142" s="117">
        <v>0</v>
      </c>
      <c r="E142" s="117">
        <f t="shared" si="6"/>
        <v>0</v>
      </c>
      <c r="F142" s="72"/>
      <c r="G142" s="72"/>
    </row>
    <row r="143" spans="1:8" s="13" customFormat="1">
      <c r="A143" s="118" t="s">
        <v>126</v>
      </c>
      <c r="B143" s="113"/>
      <c r="C143" s="114">
        <f>SUM(C144:C145)</f>
        <v>0</v>
      </c>
      <c r="D143" s="114">
        <f>SUM(D144:D145)</f>
        <v>0</v>
      </c>
      <c r="E143" s="122">
        <f t="shared" si="6"/>
        <v>0</v>
      </c>
      <c r="F143" s="72"/>
      <c r="G143" s="72"/>
      <c r="H143" s="10"/>
    </row>
    <row r="144" spans="1:8">
      <c r="A144" s="69"/>
      <c r="B144" s="70" t="s">
        <v>232</v>
      </c>
      <c r="C144" s="117">
        <v>0</v>
      </c>
      <c r="D144" s="119">
        <v>0</v>
      </c>
      <c r="E144" s="117">
        <f t="shared" si="6"/>
        <v>0</v>
      </c>
      <c r="F144" s="72"/>
      <c r="G144" s="72"/>
    </row>
    <row r="145" spans="1:9">
      <c r="A145" s="69"/>
      <c r="B145" s="70" t="s">
        <v>176</v>
      </c>
      <c r="C145" s="117">
        <v>0</v>
      </c>
      <c r="D145" s="119">
        <v>0</v>
      </c>
      <c r="E145" s="117">
        <f t="shared" si="6"/>
        <v>0</v>
      </c>
      <c r="F145" s="72"/>
      <c r="G145" s="72"/>
    </row>
    <row r="146" spans="1:9">
      <c r="A146" s="120" t="s">
        <v>128</v>
      </c>
      <c r="B146" s="113"/>
      <c r="C146" s="114">
        <f>SUM(C147)</f>
        <v>0</v>
      </c>
      <c r="D146" s="114">
        <f>SUM(D147)</f>
        <v>0</v>
      </c>
      <c r="E146" s="122">
        <f t="shared" si="6"/>
        <v>0</v>
      </c>
      <c r="F146" s="72"/>
      <c r="G146" s="72"/>
    </row>
    <row r="147" spans="1:9">
      <c r="A147" s="121"/>
      <c r="B147" s="70" t="s">
        <v>242</v>
      </c>
      <c r="C147" s="117">
        <v>0</v>
      </c>
      <c r="D147" s="119">
        <v>0</v>
      </c>
      <c r="E147" s="117">
        <f t="shared" si="6"/>
        <v>0</v>
      </c>
      <c r="F147" s="72"/>
      <c r="G147" s="72"/>
    </row>
    <row r="148" spans="1:9" s="13" customFormat="1">
      <c r="A148" s="118" t="s">
        <v>127</v>
      </c>
      <c r="B148" s="113"/>
      <c r="C148" s="114">
        <f>SUM(C149)</f>
        <v>0</v>
      </c>
      <c r="D148" s="114">
        <f>SUM(D149)</f>
        <v>0</v>
      </c>
      <c r="E148" s="122">
        <f t="shared" si="6"/>
        <v>0</v>
      </c>
      <c r="F148" s="72"/>
      <c r="G148" s="72"/>
      <c r="H148" s="10"/>
    </row>
    <row r="149" spans="1:9">
      <c r="A149" s="121"/>
      <c r="B149" s="70" t="s">
        <v>54</v>
      </c>
      <c r="C149" s="117">
        <v>0</v>
      </c>
      <c r="D149" s="119">
        <v>0</v>
      </c>
      <c r="E149" s="117">
        <f t="shared" si="6"/>
        <v>0</v>
      </c>
      <c r="F149" s="72"/>
      <c r="G149" s="341"/>
    </row>
    <row r="150" spans="1:9">
      <c r="A150" s="118" t="s">
        <v>100</v>
      </c>
      <c r="B150" s="123" t="s">
        <v>218</v>
      </c>
      <c r="C150" s="114">
        <f>+C136+C138+C143+C146+C148</f>
        <v>0</v>
      </c>
      <c r="D150" s="114">
        <f>+D136+D138+D143+D146+D148</f>
        <v>290000</v>
      </c>
      <c r="E150" s="114">
        <f t="shared" si="6"/>
        <v>290000</v>
      </c>
      <c r="F150" s="72"/>
      <c r="G150" s="72"/>
    </row>
    <row r="151" spans="1:9" s="13" customFormat="1">
      <c r="A151" s="124"/>
      <c r="B151" s="125"/>
      <c r="C151" s="126"/>
      <c r="D151" s="126"/>
      <c r="E151" s="126"/>
      <c r="F151" s="126"/>
      <c r="G151" s="115"/>
      <c r="H151" s="10"/>
    </row>
    <row r="152" spans="1:9">
      <c r="A152" s="124"/>
      <c r="B152" s="125"/>
      <c r="C152" s="126"/>
      <c r="D152" s="126"/>
      <c r="E152" s="126"/>
      <c r="F152" s="126"/>
      <c r="G152" s="115"/>
    </row>
    <row r="153" spans="1:9">
      <c r="A153" s="124"/>
      <c r="B153" s="125"/>
      <c r="C153" s="126"/>
      <c r="D153" s="126"/>
      <c r="E153" s="126"/>
      <c r="F153" s="126"/>
      <c r="G153" s="115"/>
    </row>
    <row r="154" spans="1:9" s="13" customFormat="1">
      <c r="A154" s="124"/>
      <c r="B154" s="125"/>
      <c r="C154" s="126"/>
      <c r="D154" s="126"/>
      <c r="E154" s="126"/>
      <c r="F154" s="126"/>
      <c r="G154" s="341">
        <v>12</v>
      </c>
      <c r="H154" s="10"/>
    </row>
    <row r="155" spans="1:9">
      <c r="A155" s="110" t="s">
        <v>61</v>
      </c>
      <c r="B155" s="72"/>
      <c r="C155" s="111"/>
      <c r="D155" s="111"/>
      <c r="E155" s="111"/>
      <c r="F155" s="111"/>
      <c r="G155" s="72"/>
    </row>
    <row r="156" spans="1:9" s="13" customFormat="1">
      <c r="A156" s="596" t="s">
        <v>53</v>
      </c>
      <c r="B156" s="597"/>
      <c r="C156" s="591" t="s">
        <v>226</v>
      </c>
      <c r="D156" s="591" t="s">
        <v>62</v>
      </c>
      <c r="E156" s="591" t="s">
        <v>391</v>
      </c>
      <c r="F156" s="591" t="s">
        <v>218</v>
      </c>
      <c r="G156" s="72"/>
      <c r="H156" s="72"/>
      <c r="I156" s="10"/>
    </row>
    <row r="157" spans="1:9" s="13" customFormat="1">
      <c r="A157" s="598"/>
      <c r="B157" s="599"/>
      <c r="C157" s="592"/>
      <c r="D157" s="592"/>
      <c r="E157" s="592"/>
      <c r="F157" s="592"/>
      <c r="G157" s="72"/>
      <c r="H157" s="72"/>
    </row>
    <row r="158" spans="1:9" s="13" customFormat="1">
      <c r="A158" s="112" t="s">
        <v>125</v>
      </c>
      <c r="B158" s="113"/>
      <c r="C158" s="114">
        <f>SUM(C159)</f>
        <v>0</v>
      </c>
      <c r="D158" s="114">
        <f>SUM(D159)</f>
        <v>0</v>
      </c>
      <c r="E158" s="114">
        <f>SUM(E159)</f>
        <v>0</v>
      </c>
      <c r="F158" s="114">
        <f>SUM(C158:E158)</f>
        <v>0</v>
      </c>
      <c r="G158" s="72"/>
      <c r="H158" s="72"/>
    </row>
    <row r="159" spans="1:9" s="13" customFormat="1">
      <c r="A159" s="116"/>
      <c r="B159" s="70" t="s">
        <v>244</v>
      </c>
      <c r="C159" s="117">
        <v>0</v>
      </c>
      <c r="D159" s="117">
        <v>0</v>
      </c>
      <c r="E159" s="117">
        <v>0</v>
      </c>
      <c r="F159" s="114">
        <f>SUM(C159:E159)</f>
        <v>0</v>
      </c>
      <c r="G159" s="72"/>
      <c r="H159" s="72"/>
    </row>
    <row r="160" spans="1:9" s="13" customFormat="1">
      <c r="A160" s="118" t="s">
        <v>334</v>
      </c>
      <c r="B160" s="113"/>
      <c r="C160" s="114">
        <f>SUM(C161:C164)</f>
        <v>280000</v>
      </c>
      <c r="D160" s="114">
        <f>SUM(D161:D164)</f>
        <v>580000</v>
      </c>
      <c r="E160" s="114">
        <f>SUM(E161:E164)</f>
        <v>0</v>
      </c>
      <c r="F160" s="114">
        <f>SUM(C160:E160)</f>
        <v>860000</v>
      </c>
      <c r="G160" s="72"/>
      <c r="H160" s="72"/>
    </row>
    <row r="161" spans="1:9">
      <c r="A161" s="69"/>
      <c r="B161" s="70" t="s">
        <v>274</v>
      </c>
      <c r="C161" s="117">
        <v>0</v>
      </c>
      <c r="D161" s="117">
        <v>0</v>
      </c>
      <c r="E161" s="117">
        <v>0</v>
      </c>
      <c r="F161" s="114">
        <f t="shared" ref="F161:F171" si="7">SUM(C161:E161)</f>
        <v>0</v>
      </c>
      <c r="G161" s="72"/>
      <c r="H161" s="72"/>
    </row>
    <row r="162" spans="1:9">
      <c r="A162" s="69"/>
      <c r="B162" s="70" t="s">
        <v>256</v>
      </c>
      <c r="C162" s="117">
        <v>220000</v>
      </c>
      <c r="D162" s="117">
        <v>580000</v>
      </c>
      <c r="E162" s="117">
        <v>0</v>
      </c>
      <c r="F162" s="114">
        <f t="shared" si="7"/>
        <v>800000</v>
      </c>
      <c r="G162" s="72"/>
      <c r="H162" s="72"/>
    </row>
    <row r="163" spans="1:9">
      <c r="A163" s="69"/>
      <c r="B163" s="70" t="s">
        <v>259</v>
      </c>
      <c r="C163" s="117">
        <v>60000</v>
      </c>
      <c r="D163" s="117">
        <v>0</v>
      </c>
      <c r="E163" s="117">
        <v>0</v>
      </c>
      <c r="F163" s="114">
        <f t="shared" si="7"/>
        <v>60000</v>
      </c>
      <c r="G163" s="72"/>
      <c r="H163" s="72"/>
    </row>
    <row r="164" spans="1:9" s="13" customFormat="1">
      <c r="A164" s="69"/>
      <c r="B164" s="70" t="s">
        <v>276</v>
      </c>
      <c r="C164" s="117">
        <v>0</v>
      </c>
      <c r="D164" s="117">
        <v>0</v>
      </c>
      <c r="E164" s="117">
        <v>0</v>
      </c>
      <c r="F164" s="114">
        <f t="shared" si="7"/>
        <v>0</v>
      </c>
      <c r="G164" s="72"/>
      <c r="H164" s="72"/>
      <c r="I164" s="10"/>
    </row>
    <row r="165" spans="1:9">
      <c r="A165" s="118" t="s">
        <v>126</v>
      </c>
      <c r="B165" s="113"/>
      <c r="C165" s="114">
        <f>SUM(C166:C167)</f>
        <v>0</v>
      </c>
      <c r="D165" s="114">
        <f>SUM(D166:D167)</f>
        <v>0</v>
      </c>
      <c r="E165" s="114">
        <f>SUM(E166:E167)</f>
        <v>0</v>
      </c>
      <c r="F165" s="114">
        <f t="shared" si="7"/>
        <v>0</v>
      </c>
      <c r="G165" s="72"/>
      <c r="H165" s="72"/>
    </row>
    <row r="166" spans="1:9" s="13" customFormat="1">
      <c r="A166" s="69"/>
      <c r="B166" s="70" t="s">
        <v>232</v>
      </c>
      <c r="C166" s="117">
        <v>0</v>
      </c>
      <c r="D166" s="119">
        <v>0</v>
      </c>
      <c r="E166" s="119">
        <v>0</v>
      </c>
      <c r="F166" s="114">
        <f t="shared" si="7"/>
        <v>0</v>
      </c>
      <c r="G166" s="72"/>
      <c r="H166" s="72"/>
      <c r="I166" s="10"/>
    </row>
    <row r="167" spans="1:9">
      <c r="A167" s="69"/>
      <c r="B167" s="70" t="s">
        <v>176</v>
      </c>
      <c r="C167" s="117">
        <v>0</v>
      </c>
      <c r="D167" s="119">
        <v>0</v>
      </c>
      <c r="E167" s="119">
        <v>0</v>
      </c>
      <c r="F167" s="114">
        <f t="shared" si="7"/>
        <v>0</v>
      </c>
      <c r="G167" s="72"/>
      <c r="H167" s="72"/>
    </row>
    <row r="168" spans="1:9">
      <c r="A168" s="120" t="s">
        <v>128</v>
      </c>
      <c r="B168" s="113"/>
      <c r="C168" s="114">
        <f>SUM(C169)</f>
        <v>0</v>
      </c>
      <c r="D168" s="114">
        <f>SUM(D169)</f>
        <v>0</v>
      </c>
      <c r="E168" s="114">
        <f>SUM(E169)</f>
        <v>27500</v>
      </c>
      <c r="F168" s="114">
        <f t="shared" si="7"/>
        <v>27500</v>
      </c>
      <c r="G168" s="72"/>
      <c r="H168" s="72"/>
    </row>
    <row r="169" spans="1:9">
      <c r="A169" s="121"/>
      <c r="B169" s="70" t="s">
        <v>242</v>
      </c>
      <c r="C169" s="117">
        <v>0</v>
      </c>
      <c r="D169" s="119">
        <v>0</v>
      </c>
      <c r="E169" s="119">
        <v>27500</v>
      </c>
      <c r="F169" s="114">
        <f t="shared" si="7"/>
        <v>27500</v>
      </c>
      <c r="G169" s="72"/>
      <c r="H169" s="72"/>
    </row>
    <row r="170" spans="1:9">
      <c r="A170" s="118" t="s">
        <v>127</v>
      </c>
      <c r="B170" s="113"/>
      <c r="C170" s="114">
        <f>SUM(C171)</f>
        <v>0</v>
      </c>
      <c r="D170" s="114">
        <f>SUM(D171)</f>
        <v>0</v>
      </c>
      <c r="E170" s="114">
        <f>SUM(E171)</f>
        <v>0</v>
      </c>
      <c r="F170" s="114">
        <f t="shared" si="7"/>
        <v>0</v>
      </c>
      <c r="G170" s="72"/>
      <c r="H170" s="72"/>
    </row>
    <row r="171" spans="1:9" s="13" customFormat="1">
      <c r="A171" s="121"/>
      <c r="B171" s="70" t="s">
        <v>54</v>
      </c>
      <c r="C171" s="117"/>
      <c r="D171" s="119"/>
      <c r="E171" s="119"/>
      <c r="F171" s="114">
        <f t="shared" si="7"/>
        <v>0</v>
      </c>
      <c r="G171" s="341"/>
      <c r="H171" s="72"/>
      <c r="I171" s="10"/>
    </row>
    <row r="172" spans="1:9">
      <c r="A172" s="118" t="s">
        <v>100</v>
      </c>
      <c r="B172" s="123" t="s">
        <v>218</v>
      </c>
      <c r="C172" s="114">
        <f>+C158+C160+C165+C168+C170</f>
        <v>280000</v>
      </c>
      <c r="D172" s="114">
        <f>+D158+D160+D165+D168+D170</f>
        <v>580000</v>
      </c>
      <c r="E172" s="114">
        <f>+E158+E160+E165+E168+E170</f>
        <v>27500</v>
      </c>
      <c r="F172" s="114">
        <f>SUM(C172:E172)</f>
        <v>887500</v>
      </c>
      <c r="G172" s="72"/>
      <c r="H172" s="72"/>
    </row>
    <row r="173" spans="1:9">
      <c r="A173" s="124"/>
      <c r="B173" s="125"/>
      <c r="C173" s="126"/>
      <c r="D173" s="126"/>
      <c r="E173" s="126"/>
      <c r="F173" s="72"/>
      <c r="G173" s="72"/>
    </row>
    <row r="174" spans="1:9" s="13" customFormat="1">
      <c r="A174" s="124"/>
      <c r="B174" s="125"/>
      <c r="C174" s="126"/>
      <c r="D174" s="126"/>
      <c r="E174" s="126"/>
      <c r="F174" s="72"/>
      <c r="G174" s="72"/>
      <c r="H174" s="10"/>
    </row>
    <row r="175" spans="1:9" s="13" customFormat="1">
      <c r="A175" s="124"/>
      <c r="B175" s="125"/>
      <c r="C175" s="126"/>
      <c r="D175" s="126"/>
      <c r="E175" s="126"/>
      <c r="F175" s="72"/>
      <c r="G175" s="72"/>
      <c r="H175" s="10"/>
    </row>
    <row r="176" spans="1:9">
      <c r="A176" s="124"/>
      <c r="B176" s="125"/>
      <c r="C176" s="126"/>
      <c r="D176" s="126"/>
      <c r="E176" s="126"/>
      <c r="F176" s="72"/>
      <c r="G176" s="341">
        <v>13</v>
      </c>
    </row>
    <row r="177" spans="1:8" s="13" customFormat="1">
      <c r="A177" s="110" t="s">
        <v>205</v>
      </c>
      <c r="B177" s="72"/>
      <c r="C177" s="111"/>
      <c r="D177" s="111"/>
      <c r="E177" s="111"/>
      <c r="F177" s="111"/>
      <c r="G177" s="72"/>
      <c r="H177" s="10"/>
    </row>
    <row r="178" spans="1:8">
      <c r="A178" s="596" t="s">
        <v>53</v>
      </c>
      <c r="B178" s="597"/>
      <c r="C178" s="591" t="s">
        <v>26</v>
      </c>
      <c r="D178" s="591" t="s">
        <v>218</v>
      </c>
      <c r="E178" s="72"/>
      <c r="F178" s="72"/>
      <c r="G178" s="72"/>
    </row>
    <row r="179" spans="1:8" s="13" customFormat="1">
      <c r="A179" s="598"/>
      <c r="B179" s="599"/>
      <c r="C179" s="592"/>
      <c r="D179" s="592"/>
      <c r="E179" s="72"/>
      <c r="F179" s="72"/>
      <c r="G179" s="72"/>
      <c r="H179" s="10"/>
    </row>
    <row r="180" spans="1:8" s="13" customFormat="1">
      <c r="A180" s="112" t="s">
        <v>26</v>
      </c>
      <c r="B180" s="113"/>
      <c r="C180" s="114">
        <f>+C181</f>
        <v>4584107</v>
      </c>
      <c r="D180" s="114">
        <f>SUM(C180:C180)</f>
        <v>4584107</v>
      </c>
      <c r="E180" s="72"/>
      <c r="F180" s="72"/>
      <c r="G180" s="72"/>
      <c r="H180" s="10"/>
    </row>
    <row r="181" spans="1:8" s="13" customFormat="1">
      <c r="A181" s="116"/>
      <c r="B181" s="70" t="s">
        <v>26</v>
      </c>
      <c r="C181" s="117">
        <v>4584107</v>
      </c>
      <c r="D181" s="117">
        <f>SUM(C181:C181)</f>
        <v>4584107</v>
      </c>
      <c r="E181" s="72"/>
      <c r="F181" s="72"/>
      <c r="G181" s="72"/>
      <c r="H181" s="10"/>
    </row>
    <row r="182" spans="1:8" s="13" customFormat="1">
      <c r="A182" s="118" t="s">
        <v>100</v>
      </c>
      <c r="B182" s="123" t="s">
        <v>218</v>
      </c>
      <c r="C182" s="114">
        <f>+C180</f>
        <v>4584107</v>
      </c>
      <c r="D182" s="114">
        <f>SUM(C182:C182)</f>
        <v>4584107</v>
      </c>
      <c r="E182" s="72"/>
      <c r="F182" s="72"/>
      <c r="G182" s="72"/>
      <c r="H182" s="10"/>
    </row>
    <row r="183" spans="1:8" s="13" customFormat="1">
      <c r="A183" s="72"/>
      <c r="B183" s="72"/>
      <c r="C183" s="111"/>
      <c r="D183" s="111"/>
      <c r="E183" s="111"/>
      <c r="F183" s="111"/>
      <c r="G183" s="72"/>
    </row>
    <row r="184" spans="1:8">
      <c r="A184" s="72"/>
      <c r="B184" s="72"/>
      <c r="C184" s="111"/>
      <c r="D184" s="111"/>
      <c r="E184" s="111"/>
      <c r="F184" s="111"/>
      <c r="G184" s="72"/>
    </row>
    <row r="185" spans="1:8" ht="23.25" customHeight="1"/>
    <row r="187" spans="1:8" s="13" customFormat="1">
      <c r="A187" s="10"/>
      <c r="B187" s="10"/>
      <c r="C187" s="20"/>
      <c r="D187" s="20"/>
      <c r="E187" s="20"/>
      <c r="F187" s="20"/>
      <c r="G187" s="10"/>
    </row>
    <row r="189" spans="1:8" s="13" customFormat="1">
      <c r="A189" s="10"/>
      <c r="B189" s="10"/>
      <c r="C189" s="20"/>
      <c r="D189" s="20"/>
      <c r="E189" s="20"/>
      <c r="F189" s="20"/>
      <c r="G189" s="10"/>
    </row>
    <row r="192" spans="1:8">
      <c r="C192" s="20" t="s">
        <v>404</v>
      </c>
    </row>
    <row r="194" spans="7:7">
      <c r="G194" s="341"/>
    </row>
    <row r="197" spans="7:7">
      <c r="G197" s="341">
        <v>14</v>
      </c>
    </row>
    <row r="202" spans="7:7" ht="24" customHeight="1"/>
    <row r="242" ht="23.25" customHeight="1"/>
    <row r="243" ht="23.25" customHeight="1"/>
  </sheetData>
  <mergeCells count="42">
    <mergeCell ref="C156:C157"/>
    <mergeCell ref="D156:D157"/>
    <mergeCell ref="F156:F157"/>
    <mergeCell ref="A178:B179"/>
    <mergeCell ref="C178:C179"/>
    <mergeCell ref="D178:D179"/>
    <mergeCell ref="A156:B157"/>
    <mergeCell ref="E156:E157"/>
    <mergeCell ref="G112:G113"/>
    <mergeCell ref="A134:B135"/>
    <mergeCell ref="C134:C135"/>
    <mergeCell ref="D134:D135"/>
    <mergeCell ref="E134:E135"/>
    <mergeCell ref="A112:B113"/>
    <mergeCell ref="C112:C113"/>
    <mergeCell ref="D112:D113"/>
    <mergeCell ref="E112:E113"/>
    <mergeCell ref="A68:B69"/>
    <mergeCell ref="A90:B91"/>
    <mergeCell ref="C90:C91"/>
    <mergeCell ref="D90:D91"/>
    <mergeCell ref="C68:C69"/>
    <mergeCell ref="D68:D69"/>
    <mergeCell ref="A24:B25"/>
    <mergeCell ref="C24:C25"/>
    <mergeCell ref="E24:E25"/>
    <mergeCell ref="A46:B47"/>
    <mergeCell ref="C46:C47"/>
    <mergeCell ref="D46:D47"/>
    <mergeCell ref="D24:D25"/>
    <mergeCell ref="F24:F25"/>
    <mergeCell ref="E46:E47"/>
    <mergeCell ref="F46:F47"/>
    <mergeCell ref="F112:F113"/>
    <mergeCell ref="E68:E69"/>
    <mergeCell ref="C5:C6"/>
    <mergeCell ref="A1:F1"/>
    <mergeCell ref="A2:F2"/>
    <mergeCell ref="A3:F3"/>
    <mergeCell ref="E5:E6"/>
    <mergeCell ref="A5:B6"/>
    <mergeCell ref="D5:D6"/>
  </mergeCells>
  <phoneticPr fontId="3" type="noConversion"/>
  <pageMargins left="0.98425196850393704" right="1.1811023622047245" top="0.98425196850393704" bottom="0.39370078740157483" header="0.70866141732283472" footer="0.11811023622047245"/>
  <pageSetup paperSize="9" orientation="landscape" r:id="rId1"/>
  <headerFooter alignWithMargins="0">
    <oddFooter>&amp;Lรายจ่ายตามงานและงบรายจ่าย (2559)&amp;Rเทศบาลตำบลหนองโพ
อำเภอโพธาราม จังหวัดราชบุรี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19"/>
  <sheetViews>
    <sheetView zoomScale="110" zoomScaleNormal="110" workbookViewId="0">
      <selection activeCell="I44" sqref="I44"/>
    </sheetView>
  </sheetViews>
  <sheetFormatPr defaultRowHeight="18.75"/>
  <cols>
    <col min="1" max="1" width="6.85546875" style="410" customWidth="1"/>
    <col min="2" max="2" width="7.42578125" style="410" customWidth="1"/>
    <col min="3" max="3" width="21.7109375" style="411" customWidth="1"/>
    <col min="4" max="12" width="8.85546875" style="412" customWidth="1"/>
    <col min="13" max="13" width="10.28515625" style="413" customWidth="1"/>
    <col min="14" max="256" width="9.140625" style="414"/>
    <col min="257" max="257" width="6.85546875" style="414" customWidth="1"/>
    <col min="258" max="258" width="7.42578125" style="414" customWidth="1"/>
    <col min="259" max="259" width="21.7109375" style="414" customWidth="1"/>
    <col min="260" max="268" width="8.85546875" style="414" customWidth="1"/>
    <col min="269" max="269" width="10.28515625" style="414" customWidth="1"/>
    <col min="270" max="512" width="9.140625" style="414"/>
    <col min="513" max="513" width="6.85546875" style="414" customWidth="1"/>
    <col min="514" max="514" width="7.42578125" style="414" customWidth="1"/>
    <col min="515" max="515" width="21.7109375" style="414" customWidth="1"/>
    <col min="516" max="524" width="8.85546875" style="414" customWidth="1"/>
    <col min="525" max="525" width="10.28515625" style="414" customWidth="1"/>
    <col min="526" max="768" width="9.140625" style="414"/>
    <col min="769" max="769" width="6.85546875" style="414" customWidth="1"/>
    <col min="770" max="770" width="7.42578125" style="414" customWidth="1"/>
    <col min="771" max="771" width="21.7109375" style="414" customWidth="1"/>
    <col min="772" max="780" width="8.85546875" style="414" customWidth="1"/>
    <col min="781" max="781" width="10.28515625" style="414" customWidth="1"/>
    <col min="782" max="1024" width="9.140625" style="414"/>
    <col min="1025" max="1025" width="6.85546875" style="414" customWidth="1"/>
    <col min="1026" max="1026" width="7.42578125" style="414" customWidth="1"/>
    <col min="1027" max="1027" width="21.7109375" style="414" customWidth="1"/>
    <col min="1028" max="1036" width="8.85546875" style="414" customWidth="1"/>
    <col min="1037" max="1037" width="10.28515625" style="414" customWidth="1"/>
    <col min="1038" max="1280" width="9.140625" style="414"/>
    <col min="1281" max="1281" width="6.85546875" style="414" customWidth="1"/>
    <col min="1282" max="1282" width="7.42578125" style="414" customWidth="1"/>
    <col min="1283" max="1283" width="21.7109375" style="414" customWidth="1"/>
    <col min="1284" max="1292" width="8.85546875" style="414" customWidth="1"/>
    <col min="1293" max="1293" width="10.28515625" style="414" customWidth="1"/>
    <col min="1294" max="1536" width="9.140625" style="414"/>
    <col min="1537" max="1537" width="6.85546875" style="414" customWidth="1"/>
    <col min="1538" max="1538" width="7.42578125" style="414" customWidth="1"/>
    <col min="1539" max="1539" width="21.7109375" style="414" customWidth="1"/>
    <col min="1540" max="1548" width="8.85546875" style="414" customWidth="1"/>
    <col min="1549" max="1549" width="10.28515625" style="414" customWidth="1"/>
    <col min="1550" max="1792" width="9.140625" style="414"/>
    <col min="1793" max="1793" width="6.85546875" style="414" customWidth="1"/>
    <col min="1794" max="1794" width="7.42578125" style="414" customWidth="1"/>
    <col min="1795" max="1795" width="21.7109375" style="414" customWidth="1"/>
    <col min="1796" max="1804" width="8.85546875" style="414" customWidth="1"/>
    <col min="1805" max="1805" width="10.28515625" style="414" customWidth="1"/>
    <col min="1806" max="2048" width="9.140625" style="414"/>
    <col min="2049" max="2049" width="6.85546875" style="414" customWidth="1"/>
    <col min="2050" max="2050" width="7.42578125" style="414" customWidth="1"/>
    <col min="2051" max="2051" width="21.7109375" style="414" customWidth="1"/>
    <col min="2052" max="2060" width="8.85546875" style="414" customWidth="1"/>
    <col min="2061" max="2061" width="10.28515625" style="414" customWidth="1"/>
    <col min="2062" max="2304" width="9.140625" style="414"/>
    <col min="2305" max="2305" width="6.85546875" style="414" customWidth="1"/>
    <col min="2306" max="2306" width="7.42578125" style="414" customWidth="1"/>
    <col min="2307" max="2307" width="21.7109375" style="414" customWidth="1"/>
    <col min="2308" max="2316" width="8.85546875" style="414" customWidth="1"/>
    <col min="2317" max="2317" width="10.28515625" style="414" customWidth="1"/>
    <col min="2318" max="2560" width="9.140625" style="414"/>
    <col min="2561" max="2561" width="6.85546875" style="414" customWidth="1"/>
    <col min="2562" max="2562" width="7.42578125" style="414" customWidth="1"/>
    <col min="2563" max="2563" width="21.7109375" style="414" customWidth="1"/>
    <col min="2564" max="2572" width="8.85546875" style="414" customWidth="1"/>
    <col min="2573" max="2573" width="10.28515625" style="414" customWidth="1"/>
    <col min="2574" max="2816" width="9.140625" style="414"/>
    <col min="2817" max="2817" width="6.85546875" style="414" customWidth="1"/>
    <col min="2818" max="2818" width="7.42578125" style="414" customWidth="1"/>
    <col min="2819" max="2819" width="21.7109375" style="414" customWidth="1"/>
    <col min="2820" max="2828" width="8.85546875" style="414" customWidth="1"/>
    <col min="2829" max="2829" width="10.28515625" style="414" customWidth="1"/>
    <col min="2830" max="3072" width="9.140625" style="414"/>
    <col min="3073" max="3073" width="6.85546875" style="414" customWidth="1"/>
    <col min="3074" max="3074" width="7.42578125" style="414" customWidth="1"/>
    <col min="3075" max="3075" width="21.7109375" style="414" customWidth="1"/>
    <col min="3076" max="3084" width="8.85546875" style="414" customWidth="1"/>
    <col min="3085" max="3085" width="10.28515625" style="414" customWidth="1"/>
    <col min="3086" max="3328" width="9.140625" style="414"/>
    <col min="3329" max="3329" width="6.85546875" style="414" customWidth="1"/>
    <col min="3330" max="3330" width="7.42578125" style="414" customWidth="1"/>
    <col min="3331" max="3331" width="21.7109375" style="414" customWidth="1"/>
    <col min="3332" max="3340" width="8.85546875" style="414" customWidth="1"/>
    <col min="3341" max="3341" width="10.28515625" style="414" customWidth="1"/>
    <col min="3342" max="3584" width="9.140625" style="414"/>
    <col min="3585" max="3585" width="6.85546875" style="414" customWidth="1"/>
    <col min="3586" max="3586" width="7.42578125" style="414" customWidth="1"/>
    <col min="3587" max="3587" width="21.7109375" style="414" customWidth="1"/>
    <col min="3588" max="3596" width="8.85546875" style="414" customWidth="1"/>
    <col min="3597" max="3597" width="10.28515625" style="414" customWidth="1"/>
    <col min="3598" max="3840" width="9.140625" style="414"/>
    <col min="3841" max="3841" width="6.85546875" style="414" customWidth="1"/>
    <col min="3842" max="3842" width="7.42578125" style="414" customWidth="1"/>
    <col min="3843" max="3843" width="21.7109375" style="414" customWidth="1"/>
    <col min="3844" max="3852" width="8.85546875" style="414" customWidth="1"/>
    <col min="3853" max="3853" width="10.28515625" style="414" customWidth="1"/>
    <col min="3854" max="4096" width="9.140625" style="414"/>
    <col min="4097" max="4097" width="6.85546875" style="414" customWidth="1"/>
    <col min="4098" max="4098" width="7.42578125" style="414" customWidth="1"/>
    <col min="4099" max="4099" width="21.7109375" style="414" customWidth="1"/>
    <col min="4100" max="4108" width="8.85546875" style="414" customWidth="1"/>
    <col min="4109" max="4109" width="10.28515625" style="414" customWidth="1"/>
    <col min="4110" max="4352" width="9.140625" style="414"/>
    <col min="4353" max="4353" width="6.85546875" style="414" customWidth="1"/>
    <col min="4354" max="4354" width="7.42578125" style="414" customWidth="1"/>
    <col min="4355" max="4355" width="21.7109375" style="414" customWidth="1"/>
    <col min="4356" max="4364" width="8.85546875" style="414" customWidth="1"/>
    <col min="4365" max="4365" width="10.28515625" style="414" customWidth="1"/>
    <col min="4366" max="4608" width="9.140625" style="414"/>
    <col min="4609" max="4609" width="6.85546875" style="414" customWidth="1"/>
    <col min="4610" max="4610" width="7.42578125" style="414" customWidth="1"/>
    <col min="4611" max="4611" width="21.7109375" style="414" customWidth="1"/>
    <col min="4612" max="4620" width="8.85546875" style="414" customWidth="1"/>
    <col min="4621" max="4621" width="10.28515625" style="414" customWidth="1"/>
    <col min="4622" max="4864" width="9.140625" style="414"/>
    <col min="4865" max="4865" width="6.85546875" style="414" customWidth="1"/>
    <col min="4866" max="4866" width="7.42578125" style="414" customWidth="1"/>
    <col min="4867" max="4867" width="21.7109375" style="414" customWidth="1"/>
    <col min="4868" max="4876" width="8.85546875" style="414" customWidth="1"/>
    <col min="4877" max="4877" width="10.28515625" style="414" customWidth="1"/>
    <col min="4878" max="5120" width="9.140625" style="414"/>
    <col min="5121" max="5121" width="6.85546875" style="414" customWidth="1"/>
    <col min="5122" max="5122" width="7.42578125" style="414" customWidth="1"/>
    <col min="5123" max="5123" width="21.7109375" style="414" customWidth="1"/>
    <col min="5124" max="5132" width="8.85546875" style="414" customWidth="1"/>
    <col min="5133" max="5133" width="10.28515625" style="414" customWidth="1"/>
    <col min="5134" max="5376" width="9.140625" style="414"/>
    <col min="5377" max="5377" width="6.85546875" style="414" customWidth="1"/>
    <col min="5378" max="5378" width="7.42578125" style="414" customWidth="1"/>
    <col min="5379" max="5379" width="21.7109375" style="414" customWidth="1"/>
    <col min="5380" max="5388" width="8.85546875" style="414" customWidth="1"/>
    <col min="5389" max="5389" width="10.28515625" style="414" customWidth="1"/>
    <col min="5390" max="5632" width="9.140625" style="414"/>
    <col min="5633" max="5633" width="6.85546875" style="414" customWidth="1"/>
    <col min="5634" max="5634" width="7.42578125" style="414" customWidth="1"/>
    <col min="5635" max="5635" width="21.7109375" style="414" customWidth="1"/>
    <col min="5636" max="5644" width="8.85546875" style="414" customWidth="1"/>
    <col min="5645" max="5645" width="10.28515625" style="414" customWidth="1"/>
    <col min="5646" max="5888" width="9.140625" style="414"/>
    <col min="5889" max="5889" width="6.85546875" style="414" customWidth="1"/>
    <col min="5890" max="5890" width="7.42578125" style="414" customWidth="1"/>
    <col min="5891" max="5891" width="21.7109375" style="414" customWidth="1"/>
    <col min="5892" max="5900" width="8.85546875" style="414" customWidth="1"/>
    <col min="5901" max="5901" width="10.28515625" style="414" customWidth="1"/>
    <col min="5902" max="6144" width="9.140625" style="414"/>
    <col min="6145" max="6145" width="6.85546875" style="414" customWidth="1"/>
    <col min="6146" max="6146" width="7.42578125" style="414" customWidth="1"/>
    <col min="6147" max="6147" width="21.7109375" style="414" customWidth="1"/>
    <col min="6148" max="6156" width="8.85546875" style="414" customWidth="1"/>
    <col min="6157" max="6157" width="10.28515625" style="414" customWidth="1"/>
    <col min="6158" max="6400" width="9.140625" style="414"/>
    <col min="6401" max="6401" width="6.85546875" style="414" customWidth="1"/>
    <col min="6402" max="6402" width="7.42578125" style="414" customWidth="1"/>
    <col min="6403" max="6403" width="21.7109375" style="414" customWidth="1"/>
    <col min="6404" max="6412" width="8.85546875" style="414" customWidth="1"/>
    <col min="6413" max="6413" width="10.28515625" style="414" customWidth="1"/>
    <col min="6414" max="6656" width="9.140625" style="414"/>
    <col min="6657" max="6657" width="6.85546875" style="414" customWidth="1"/>
    <col min="6658" max="6658" width="7.42578125" style="414" customWidth="1"/>
    <col min="6659" max="6659" width="21.7109375" style="414" customWidth="1"/>
    <col min="6660" max="6668" width="8.85546875" style="414" customWidth="1"/>
    <col min="6669" max="6669" width="10.28515625" style="414" customWidth="1"/>
    <col min="6670" max="6912" width="9.140625" style="414"/>
    <col min="6913" max="6913" width="6.85546875" style="414" customWidth="1"/>
    <col min="6914" max="6914" width="7.42578125" style="414" customWidth="1"/>
    <col min="6915" max="6915" width="21.7109375" style="414" customWidth="1"/>
    <col min="6916" max="6924" width="8.85546875" style="414" customWidth="1"/>
    <col min="6925" max="6925" width="10.28515625" style="414" customWidth="1"/>
    <col min="6926" max="7168" width="9.140625" style="414"/>
    <col min="7169" max="7169" width="6.85546875" style="414" customWidth="1"/>
    <col min="7170" max="7170" width="7.42578125" style="414" customWidth="1"/>
    <col min="7171" max="7171" width="21.7109375" style="414" customWidth="1"/>
    <col min="7172" max="7180" width="8.85546875" style="414" customWidth="1"/>
    <col min="7181" max="7181" width="10.28515625" style="414" customWidth="1"/>
    <col min="7182" max="7424" width="9.140625" style="414"/>
    <col min="7425" max="7425" width="6.85546875" style="414" customWidth="1"/>
    <col min="7426" max="7426" width="7.42578125" style="414" customWidth="1"/>
    <col min="7427" max="7427" width="21.7109375" style="414" customWidth="1"/>
    <col min="7428" max="7436" width="8.85546875" style="414" customWidth="1"/>
    <col min="7437" max="7437" width="10.28515625" style="414" customWidth="1"/>
    <col min="7438" max="7680" width="9.140625" style="414"/>
    <col min="7681" max="7681" width="6.85546875" style="414" customWidth="1"/>
    <col min="7682" max="7682" width="7.42578125" style="414" customWidth="1"/>
    <col min="7683" max="7683" width="21.7109375" style="414" customWidth="1"/>
    <col min="7684" max="7692" width="8.85546875" style="414" customWidth="1"/>
    <col min="7693" max="7693" width="10.28515625" style="414" customWidth="1"/>
    <col min="7694" max="7936" width="9.140625" style="414"/>
    <col min="7937" max="7937" width="6.85546875" style="414" customWidth="1"/>
    <col min="7938" max="7938" width="7.42578125" style="414" customWidth="1"/>
    <col min="7939" max="7939" width="21.7109375" style="414" customWidth="1"/>
    <col min="7940" max="7948" width="8.85546875" style="414" customWidth="1"/>
    <col min="7949" max="7949" width="10.28515625" style="414" customWidth="1"/>
    <col min="7950" max="8192" width="9.140625" style="414"/>
    <col min="8193" max="8193" width="6.85546875" style="414" customWidth="1"/>
    <col min="8194" max="8194" width="7.42578125" style="414" customWidth="1"/>
    <col min="8195" max="8195" width="21.7109375" style="414" customWidth="1"/>
    <col min="8196" max="8204" width="8.85546875" style="414" customWidth="1"/>
    <col min="8205" max="8205" width="10.28515625" style="414" customWidth="1"/>
    <col min="8206" max="8448" width="9.140625" style="414"/>
    <col min="8449" max="8449" width="6.85546875" style="414" customWidth="1"/>
    <col min="8450" max="8450" width="7.42578125" style="414" customWidth="1"/>
    <col min="8451" max="8451" width="21.7109375" style="414" customWidth="1"/>
    <col min="8452" max="8460" width="8.85546875" style="414" customWidth="1"/>
    <col min="8461" max="8461" width="10.28515625" style="414" customWidth="1"/>
    <col min="8462" max="8704" width="9.140625" style="414"/>
    <col min="8705" max="8705" width="6.85546875" style="414" customWidth="1"/>
    <col min="8706" max="8706" width="7.42578125" style="414" customWidth="1"/>
    <col min="8707" max="8707" width="21.7109375" style="414" customWidth="1"/>
    <col min="8708" max="8716" width="8.85546875" style="414" customWidth="1"/>
    <col min="8717" max="8717" width="10.28515625" style="414" customWidth="1"/>
    <col min="8718" max="8960" width="9.140625" style="414"/>
    <col min="8961" max="8961" width="6.85546875" style="414" customWidth="1"/>
    <col min="8962" max="8962" width="7.42578125" style="414" customWidth="1"/>
    <col min="8963" max="8963" width="21.7109375" style="414" customWidth="1"/>
    <col min="8964" max="8972" width="8.85546875" style="414" customWidth="1"/>
    <col min="8973" max="8973" width="10.28515625" style="414" customWidth="1"/>
    <col min="8974" max="9216" width="9.140625" style="414"/>
    <col min="9217" max="9217" width="6.85546875" style="414" customWidth="1"/>
    <col min="9218" max="9218" width="7.42578125" style="414" customWidth="1"/>
    <col min="9219" max="9219" width="21.7109375" style="414" customWidth="1"/>
    <col min="9220" max="9228" width="8.85546875" style="414" customWidth="1"/>
    <col min="9229" max="9229" width="10.28515625" style="414" customWidth="1"/>
    <col min="9230" max="9472" width="9.140625" style="414"/>
    <col min="9473" max="9473" width="6.85546875" style="414" customWidth="1"/>
    <col min="9474" max="9474" width="7.42578125" style="414" customWidth="1"/>
    <col min="9475" max="9475" width="21.7109375" style="414" customWidth="1"/>
    <col min="9476" max="9484" width="8.85546875" style="414" customWidth="1"/>
    <col min="9485" max="9485" width="10.28515625" style="414" customWidth="1"/>
    <col min="9486" max="9728" width="9.140625" style="414"/>
    <col min="9729" max="9729" width="6.85546875" style="414" customWidth="1"/>
    <col min="9730" max="9730" width="7.42578125" style="414" customWidth="1"/>
    <col min="9731" max="9731" width="21.7109375" style="414" customWidth="1"/>
    <col min="9732" max="9740" width="8.85546875" style="414" customWidth="1"/>
    <col min="9741" max="9741" width="10.28515625" style="414" customWidth="1"/>
    <col min="9742" max="9984" width="9.140625" style="414"/>
    <col min="9985" max="9985" width="6.85546875" style="414" customWidth="1"/>
    <col min="9986" max="9986" width="7.42578125" style="414" customWidth="1"/>
    <col min="9987" max="9987" width="21.7109375" style="414" customWidth="1"/>
    <col min="9988" max="9996" width="8.85546875" style="414" customWidth="1"/>
    <col min="9997" max="9997" width="10.28515625" style="414" customWidth="1"/>
    <col min="9998" max="10240" width="9.140625" style="414"/>
    <col min="10241" max="10241" width="6.85546875" style="414" customWidth="1"/>
    <col min="10242" max="10242" width="7.42578125" style="414" customWidth="1"/>
    <col min="10243" max="10243" width="21.7109375" style="414" customWidth="1"/>
    <col min="10244" max="10252" width="8.85546875" style="414" customWidth="1"/>
    <col min="10253" max="10253" width="10.28515625" style="414" customWidth="1"/>
    <col min="10254" max="10496" width="9.140625" style="414"/>
    <col min="10497" max="10497" width="6.85546875" style="414" customWidth="1"/>
    <col min="10498" max="10498" width="7.42578125" style="414" customWidth="1"/>
    <col min="10499" max="10499" width="21.7109375" style="414" customWidth="1"/>
    <col min="10500" max="10508" width="8.85546875" style="414" customWidth="1"/>
    <col min="10509" max="10509" width="10.28515625" style="414" customWidth="1"/>
    <col min="10510" max="10752" width="9.140625" style="414"/>
    <col min="10753" max="10753" width="6.85546875" style="414" customWidth="1"/>
    <col min="10754" max="10754" width="7.42578125" style="414" customWidth="1"/>
    <col min="10755" max="10755" width="21.7109375" style="414" customWidth="1"/>
    <col min="10756" max="10764" width="8.85546875" style="414" customWidth="1"/>
    <col min="10765" max="10765" width="10.28515625" style="414" customWidth="1"/>
    <col min="10766" max="11008" width="9.140625" style="414"/>
    <col min="11009" max="11009" width="6.85546875" style="414" customWidth="1"/>
    <col min="11010" max="11010" width="7.42578125" style="414" customWidth="1"/>
    <col min="11011" max="11011" width="21.7109375" style="414" customWidth="1"/>
    <col min="11012" max="11020" width="8.85546875" style="414" customWidth="1"/>
    <col min="11021" max="11021" width="10.28515625" style="414" customWidth="1"/>
    <col min="11022" max="11264" width="9.140625" style="414"/>
    <col min="11265" max="11265" width="6.85546875" style="414" customWidth="1"/>
    <col min="11266" max="11266" width="7.42578125" style="414" customWidth="1"/>
    <col min="11267" max="11267" width="21.7109375" style="414" customWidth="1"/>
    <col min="11268" max="11276" width="8.85546875" style="414" customWidth="1"/>
    <col min="11277" max="11277" width="10.28515625" style="414" customWidth="1"/>
    <col min="11278" max="11520" width="9.140625" style="414"/>
    <col min="11521" max="11521" width="6.85546875" style="414" customWidth="1"/>
    <col min="11522" max="11522" width="7.42578125" style="414" customWidth="1"/>
    <col min="11523" max="11523" width="21.7109375" style="414" customWidth="1"/>
    <col min="11524" max="11532" width="8.85546875" style="414" customWidth="1"/>
    <col min="11533" max="11533" width="10.28515625" style="414" customWidth="1"/>
    <col min="11534" max="11776" width="9.140625" style="414"/>
    <col min="11777" max="11777" width="6.85546875" style="414" customWidth="1"/>
    <col min="11778" max="11778" width="7.42578125" style="414" customWidth="1"/>
    <col min="11779" max="11779" width="21.7109375" style="414" customWidth="1"/>
    <col min="11780" max="11788" width="8.85546875" style="414" customWidth="1"/>
    <col min="11789" max="11789" width="10.28515625" style="414" customWidth="1"/>
    <col min="11790" max="12032" width="9.140625" style="414"/>
    <col min="12033" max="12033" width="6.85546875" style="414" customWidth="1"/>
    <col min="12034" max="12034" width="7.42578125" style="414" customWidth="1"/>
    <col min="12035" max="12035" width="21.7109375" style="414" customWidth="1"/>
    <col min="12036" max="12044" width="8.85546875" style="414" customWidth="1"/>
    <col min="12045" max="12045" width="10.28515625" style="414" customWidth="1"/>
    <col min="12046" max="12288" width="9.140625" style="414"/>
    <col min="12289" max="12289" width="6.85546875" style="414" customWidth="1"/>
    <col min="12290" max="12290" width="7.42578125" style="414" customWidth="1"/>
    <col min="12291" max="12291" width="21.7109375" style="414" customWidth="1"/>
    <col min="12292" max="12300" width="8.85546875" style="414" customWidth="1"/>
    <col min="12301" max="12301" width="10.28515625" style="414" customWidth="1"/>
    <col min="12302" max="12544" width="9.140625" style="414"/>
    <col min="12545" max="12545" width="6.85546875" style="414" customWidth="1"/>
    <col min="12546" max="12546" width="7.42578125" style="414" customWidth="1"/>
    <col min="12547" max="12547" width="21.7109375" style="414" customWidth="1"/>
    <col min="12548" max="12556" width="8.85546875" style="414" customWidth="1"/>
    <col min="12557" max="12557" width="10.28515625" style="414" customWidth="1"/>
    <col min="12558" max="12800" width="9.140625" style="414"/>
    <col min="12801" max="12801" width="6.85546875" style="414" customWidth="1"/>
    <col min="12802" max="12802" width="7.42578125" style="414" customWidth="1"/>
    <col min="12803" max="12803" width="21.7109375" style="414" customWidth="1"/>
    <col min="12804" max="12812" width="8.85546875" style="414" customWidth="1"/>
    <col min="12813" max="12813" width="10.28515625" style="414" customWidth="1"/>
    <col min="12814" max="13056" width="9.140625" style="414"/>
    <col min="13057" max="13057" width="6.85546875" style="414" customWidth="1"/>
    <col min="13058" max="13058" width="7.42578125" style="414" customWidth="1"/>
    <col min="13059" max="13059" width="21.7109375" style="414" customWidth="1"/>
    <col min="13060" max="13068" width="8.85546875" style="414" customWidth="1"/>
    <col min="13069" max="13069" width="10.28515625" style="414" customWidth="1"/>
    <col min="13070" max="13312" width="9.140625" style="414"/>
    <col min="13313" max="13313" width="6.85546875" style="414" customWidth="1"/>
    <col min="13314" max="13314" width="7.42578125" style="414" customWidth="1"/>
    <col min="13315" max="13315" width="21.7109375" style="414" customWidth="1"/>
    <col min="13316" max="13324" width="8.85546875" style="414" customWidth="1"/>
    <col min="13325" max="13325" width="10.28515625" style="414" customWidth="1"/>
    <col min="13326" max="13568" width="9.140625" style="414"/>
    <col min="13569" max="13569" width="6.85546875" style="414" customWidth="1"/>
    <col min="13570" max="13570" width="7.42578125" style="414" customWidth="1"/>
    <col min="13571" max="13571" width="21.7109375" style="414" customWidth="1"/>
    <col min="13572" max="13580" width="8.85546875" style="414" customWidth="1"/>
    <col min="13581" max="13581" width="10.28515625" style="414" customWidth="1"/>
    <col min="13582" max="13824" width="9.140625" style="414"/>
    <col min="13825" max="13825" width="6.85546875" style="414" customWidth="1"/>
    <col min="13826" max="13826" width="7.42578125" style="414" customWidth="1"/>
    <col min="13827" max="13827" width="21.7109375" style="414" customWidth="1"/>
    <col min="13828" max="13836" width="8.85546875" style="414" customWidth="1"/>
    <col min="13837" max="13837" width="10.28515625" style="414" customWidth="1"/>
    <col min="13838" max="14080" width="9.140625" style="414"/>
    <col min="14081" max="14081" width="6.85546875" style="414" customWidth="1"/>
    <col min="14082" max="14082" width="7.42578125" style="414" customWidth="1"/>
    <col min="14083" max="14083" width="21.7109375" style="414" customWidth="1"/>
    <col min="14084" max="14092" width="8.85546875" style="414" customWidth="1"/>
    <col min="14093" max="14093" width="10.28515625" style="414" customWidth="1"/>
    <col min="14094" max="14336" width="9.140625" style="414"/>
    <col min="14337" max="14337" width="6.85546875" style="414" customWidth="1"/>
    <col min="14338" max="14338" width="7.42578125" style="414" customWidth="1"/>
    <col min="14339" max="14339" width="21.7109375" style="414" customWidth="1"/>
    <col min="14340" max="14348" width="8.85546875" style="414" customWidth="1"/>
    <col min="14349" max="14349" width="10.28515625" style="414" customWidth="1"/>
    <col min="14350" max="14592" width="9.140625" style="414"/>
    <col min="14593" max="14593" width="6.85546875" style="414" customWidth="1"/>
    <col min="14594" max="14594" width="7.42578125" style="414" customWidth="1"/>
    <col min="14595" max="14595" width="21.7109375" style="414" customWidth="1"/>
    <col min="14596" max="14604" width="8.85546875" style="414" customWidth="1"/>
    <col min="14605" max="14605" width="10.28515625" style="414" customWidth="1"/>
    <col min="14606" max="14848" width="9.140625" style="414"/>
    <col min="14849" max="14849" width="6.85546875" style="414" customWidth="1"/>
    <col min="14850" max="14850" width="7.42578125" style="414" customWidth="1"/>
    <col min="14851" max="14851" width="21.7109375" style="414" customWidth="1"/>
    <col min="14852" max="14860" width="8.85546875" style="414" customWidth="1"/>
    <col min="14861" max="14861" width="10.28515625" style="414" customWidth="1"/>
    <col min="14862" max="15104" width="9.140625" style="414"/>
    <col min="15105" max="15105" width="6.85546875" style="414" customWidth="1"/>
    <col min="15106" max="15106" width="7.42578125" style="414" customWidth="1"/>
    <col min="15107" max="15107" width="21.7109375" style="414" customWidth="1"/>
    <col min="15108" max="15116" width="8.85546875" style="414" customWidth="1"/>
    <col min="15117" max="15117" width="10.28515625" style="414" customWidth="1"/>
    <col min="15118" max="15360" width="9.140625" style="414"/>
    <col min="15361" max="15361" width="6.85546875" style="414" customWidth="1"/>
    <col min="15362" max="15362" width="7.42578125" style="414" customWidth="1"/>
    <col min="15363" max="15363" width="21.7109375" style="414" customWidth="1"/>
    <col min="15364" max="15372" width="8.85546875" style="414" customWidth="1"/>
    <col min="15373" max="15373" width="10.28515625" style="414" customWidth="1"/>
    <col min="15374" max="15616" width="9.140625" style="414"/>
    <col min="15617" max="15617" width="6.85546875" style="414" customWidth="1"/>
    <col min="15618" max="15618" width="7.42578125" style="414" customWidth="1"/>
    <col min="15619" max="15619" width="21.7109375" style="414" customWidth="1"/>
    <col min="15620" max="15628" width="8.85546875" style="414" customWidth="1"/>
    <col min="15629" max="15629" width="10.28515625" style="414" customWidth="1"/>
    <col min="15630" max="15872" width="9.140625" style="414"/>
    <col min="15873" max="15873" width="6.85546875" style="414" customWidth="1"/>
    <col min="15874" max="15874" width="7.42578125" style="414" customWidth="1"/>
    <col min="15875" max="15875" width="21.7109375" style="414" customWidth="1"/>
    <col min="15876" max="15884" width="8.85546875" style="414" customWidth="1"/>
    <col min="15885" max="15885" width="10.28515625" style="414" customWidth="1"/>
    <col min="15886" max="16128" width="9.140625" style="414"/>
    <col min="16129" max="16129" width="6.85546875" style="414" customWidth="1"/>
    <col min="16130" max="16130" width="7.42578125" style="414" customWidth="1"/>
    <col min="16131" max="16131" width="21.7109375" style="414" customWidth="1"/>
    <col min="16132" max="16140" width="8.85546875" style="414" customWidth="1"/>
    <col min="16141" max="16141" width="10.28515625" style="414" customWidth="1"/>
    <col min="16142" max="16384" width="9.140625" style="414"/>
  </cols>
  <sheetData>
    <row r="1" spans="1:13" ht="12.75" customHeight="1"/>
    <row r="2" spans="1:13" ht="21">
      <c r="D2" s="606" t="s">
        <v>537</v>
      </c>
      <c r="E2" s="606"/>
      <c r="F2" s="606"/>
      <c r="G2" s="606"/>
      <c r="H2" s="606"/>
      <c r="I2" s="606"/>
      <c r="J2" s="606"/>
    </row>
    <row r="3" spans="1:13" ht="6.75" customHeight="1"/>
    <row r="4" spans="1:13" s="420" customFormat="1" ht="15.75">
      <c r="A4" s="415"/>
      <c r="B4" s="416"/>
      <c r="C4" s="417"/>
      <c r="D4" s="418" t="s">
        <v>142</v>
      </c>
      <c r="E4" s="418" t="s">
        <v>142</v>
      </c>
      <c r="F4" s="418" t="s">
        <v>142</v>
      </c>
      <c r="G4" s="418" t="s">
        <v>142</v>
      </c>
      <c r="H4" s="418" t="s">
        <v>142</v>
      </c>
      <c r="I4" s="418" t="s">
        <v>142</v>
      </c>
      <c r="J4" s="418" t="s">
        <v>142</v>
      </c>
      <c r="K4" s="418" t="s">
        <v>142</v>
      </c>
      <c r="L4" s="418" t="s">
        <v>142</v>
      </c>
      <c r="M4" s="419"/>
    </row>
    <row r="5" spans="1:13" s="420" customFormat="1" ht="15.75">
      <c r="A5" s="421"/>
      <c r="B5" s="422"/>
      <c r="C5" s="423" t="s">
        <v>142</v>
      </c>
      <c r="D5" s="424" t="s">
        <v>428</v>
      </c>
      <c r="E5" s="424" t="s">
        <v>429</v>
      </c>
      <c r="F5" s="424" t="s">
        <v>430</v>
      </c>
      <c r="G5" s="424" t="s">
        <v>431</v>
      </c>
      <c r="H5" s="424" t="s">
        <v>432</v>
      </c>
      <c r="I5" s="424" t="s">
        <v>433</v>
      </c>
      <c r="J5" s="424" t="s">
        <v>434</v>
      </c>
      <c r="K5" s="424" t="s">
        <v>435</v>
      </c>
      <c r="L5" s="424" t="s">
        <v>26</v>
      </c>
      <c r="M5" s="425"/>
    </row>
    <row r="6" spans="1:13" s="420" customFormat="1" ht="15.75">
      <c r="A6" s="421"/>
      <c r="B6" s="422"/>
      <c r="C6" s="426"/>
      <c r="D6" s="424" t="s">
        <v>436</v>
      </c>
      <c r="E6" s="424" t="s">
        <v>437</v>
      </c>
      <c r="F6" s="424"/>
      <c r="G6" s="424"/>
      <c r="H6" s="424" t="s">
        <v>438</v>
      </c>
      <c r="I6" s="424" t="s">
        <v>439</v>
      </c>
      <c r="J6" s="424" t="s">
        <v>440</v>
      </c>
      <c r="K6" s="424" t="s">
        <v>441</v>
      </c>
      <c r="L6" s="424"/>
      <c r="M6" s="425" t="s">
        <v>218</v>
      </c>
    </row>
    <row r="7" spans="1:13" s="420" customFormat="1" ht="15.75">
      <c r="A7" s="427" t="s">
        <v>442</v>
      </c>
      <c r="B7" s="422"/>
      <c r="C7" s="426"/>
      <c r="D7" s="424"/>
      <c r="E7" s="424" t="s">
        <v>443</v>
      </c>
      <c r="F7" s="424"/>
      <c r="G7" s="424"/>
      <c r="H7" s="424"/>
      <c r="I7" s="424"/>
      <c r="J7" s="424" t="s">
        <v>439</v>
      </c>
      <c r="K7" s="424" t="s">
        <v>444</v>
      </c>
      <c r="L7" s="424"/>
      <c r="M7" s="425"/>
    </row>
    <row r="8" spans="1:13" s="420" customFormat="1" ht="15.75">
      <c r="A8" s="428"/>
      <c r="B8" s="429"/>
      <c r="C8" s="430"/>
      <c r="D8" s="431"/>
      <c r="E8" s="431"/>
      <c r="F8" s="431"/>
      <c r="G8" s="431"/>
      <c r="H8" s="431"/>
      <c r="I8" s="431"/>
      <c r="J8" s="431"/>
      <c r="K8" s="431" t="s">
        <v>445</v>
      </c>
      <c r="L8" s="431"/>
      <c r="M8" s="432"/>
    </row>
    <row r="9" spans="1:13" s="420" customFormat="1" ht="15.75">
      <c r="A9" s="433"/>
      <c r="B9" s="433"/>
      <c r="C9" s="434" t="s">
        <v>38</v>
      </c>
      <c r="D9" s="435"/>
      <c r="E9" s="436"/>
      <c r="F9" s="436"/>
      <c r="G9" s="436"/>
      <c r="H9" s="436"/>
      <c r="I9" s="436"/>
      <c r="J9" s="436"/>
      <c r="K9" s="436"/>
      <c r="L9" s="437">
        <v>1750000</v>
      </c>
      <c r="M9" s="438">
        <f t="shared" ref="M9:M73" si="0">SUM(D9:L9)</f>
        <v>1750000</v>
      </c>
    </row>
    <row r="10" spans="1:13" s="420" customFormat="1" ht="15.75">
      <c r="A10" s="439"/>
      <c r="B10" s="439"/>
      <c r="C10" s="434" t="s">
        <v>185</v>
      </c>
      <c r="D10" s="437"/>
      <c r="E10" s="436"/>
      <c r="F10" s="436"/>
      <c r="G10" s="436"/>
      <c r="H10" s="436"/>
      <c r="I10" s="436"/>
      <c r="J10" s="436"/>
      <c r="K10" s="436"/>
      <c r="L10" s="437">
        <v>900000</v>
      </c>
      <c r="M10" s="438">
        <f t="shared" si="0"/>
        <v>900000</v>
      </c>
    </row>
    <row r="11" spans="1:13" s="420" customFormat="1" ht="15.75">
      <c r="A11" s="439"/>
      <c r="B11" s="439"/>
      <c r="C11" s="434" t="s">
        <v>188</v>
      </c>
      <c r="D11" s="437"/>
      <c r="E11" s="436"/>
      <c r="F11" s="436"/>
      <c r="G11" s="436"/>
      <c r="H11" s="440"/>
      <c r="I11" s="440" t="s">
        <v>446</v>
      </c>
      <c r="J11" s="436"/>
      <c r="K11" s="436"/>
      <c r="L11" s="437">
        <v>22000</v>
      </c>
      <c r="M11" s="441">
        <f t="shared" si="0"/>
        <v>22000</v>
      </c>
    </row>
    <row r="12" spans="1:13" s="420" customFormat="1" ht="31.5">
      <c r="A12" s="439" t="s">
        <v>26</v>
      </c>
      <c r="B12" s="439" t="s">
        <v>26</v>
      </c>
      <c r="C12" s="434" t="s">
        <v>392</v>
      </c>
      <c r="D12" s="437"/>
      <c r="E12" s="436"/>
      <c r="F12" s="436"/>
      <c r="G12" s="436"/>
      <c r="H12" s="436"/>
      <c r="I12" s="436"/>
      <c r="J12" s="436"/>
      <c r="K12" s="436"/>
      <c r="L12" s="477">
        <v>600000</v>
      </c>
      <c r="M12" s="438">
        <f t="shared" ref="M12" si="1">SUM(D12:L12)</f>
        <v>600000</v>
      </c>
    </row>
    <row r="13" spans="1:13" s="420" customFormat="1" ht="15.75">
      <c r="A13" s="439"/>
      <c r="B13" s="439"/>
      <c r="C13" s="434" t="s">
        <v>484</v>
      </c>
      <c r="D13" s="437"/>
      <c r="E13" s="436"/>
      <c r="F13" s="436"/>
      <c r="G13" s="436"/>
      <c r="H13" s="436"/>
      <c r="I13" s="436"/>
      <c r="J13" s="436"/>
      <c r="K13" s="436"/>
      <c r="L13" s="477">
        <v>6000</v>
      </c>
      <c r="M13" s="438">
        <f t="shared" si="0"/>
        <v>6000</v>
      </c>
    </row>
    <row r="14" spans="1:13" s="420" customFormat="1" ht="15.75">
      <c r="A14" s="439"/>
      <c r="B14" s="439"/>
      <c r="C14" s="434" t="s">
        <v>207</v>
      </c>
      <c r="D14" s="436"/>
      <c r="E14" s="436"/>
      <c r="F14" s="436"/>
      <c r="G14" s="436"/>
      <c r="H14" s="436"/>
      <c r="I14" s="436"/>
      <c r="J14" s="436"/>
      <c r="K14" s="436"/>
      <c r="L14" s="436">
        <v>186160</v>
      </c>
      <c r="M14" s="438">
        <f t="shared" si="0"/>
        <v>186160</v>
      </c>
    </row>
    <row r="15" spans="1:13" s="420" customFormat="1" ht="15.75">
      <c r="A15" s="439"/>
      <c r="B15" s="439"/>
      <c r="C15" s="434" t="s">
        <v>190</v>
      </c>
      <c r="D15" s="436"/>
      <c r="E15" s="436"/>
      <c r="F15" s="436"/>
      <c r="G15" s="436"/>
      <c r="H15" s="436"/>
      <c r="I15" s="436"/>
      <c r="J15" s="436"/>
      <c r="K15" s="436"/>
      <c r="L15" s="436">
        <v>128000</v>
      </c>
      <c r="M15" s="438">
        <f t="shared" ref="M15" si="2">SUM(D15:L15)</f>
        <v>128000</v>
      </c>
    </row>
    <row r="16" spans="1:13" s="420" customFormat="1" ht="15.75">
      <c r="A16" s="439"/>
      <c r="B16" s="439"/>
      <c r="C16" s="434" t="s">
        <v>187</v>
      </c>
      <c r="D16" s="436"/>
      <c r="E16" s="436"/>
      <c r="F16" s="436"/>
      <c r="G16" s="436"/>
      <c r="H16" s="436"/>
      <c r="I16" s="436"/>
      <c r="J16" s="436"/>
      <c r="K16" s="436"/>
      <c r="L16" s="436">
        <v>10000</v>
      </c>
      <c r="M16" s="438">
        <f t="shared" si="0"/>
        <v>10000</v>
      </c>
    </row>
    <row r="17" spans="1:13" s="420" customFormat="1" ht="15.75">
      <c r="A17" s="439"/>
      <c r="B17" s="439"/>
      <c r="C17" s="443" t="s">
        <v>447</v>
      </c>
      <c r="D17" s="444"/>
      <c r="E17" s="436"/>
      <c r="F17" s="436"/>
      <c r="G17" s="436"/>
      <c r="H17" s="436"/>
      <c r="I17" s="436"/>
      <c r="J17" s="436"/>
      <c r="K17" s="436"/>
      <c r="L17" s="444">
        <v>10000</v>
      </c>
      <c r="M17" s="438">
        <f t="shared" ref="M17" si="3">SUM(D17:L17)</f>
        <v>10000</v>
      </c>
    </row>
    <row r="18" spans="1:13" s="420" customFormat="1" ht="15.75">
      <c r="A18" s="439"/>
      <c r="B18" s="439"/>
      <c r="C18" s="443" t="s">
        <v>485</v>
      </c>
      <c r="D18" s="444"/>
      <c r="E18" s="436"/>
      <c r="F18" s="436"/>
      <c r="G18" s="436"/>
      <c r="H18" s="436"/>
      <c r="I18" s="436"/>
      <c r="J18" s="436"/>
      <c r="K18" s="436"/>
      <c r="L18" s="444">
        <v>470000</v>
      </c>
      <c r="M18" s="438">
        <f t="shared" si="0"/>
        <v>470000</v>
      </c>
    </row>
    <row r="19" spans="1:13" s="420" customFormat="1" ht="22.5" customHeight="1">
      <c r="A19" s="433" t="s">
        <v>125</v>
      </c>
      <c r="B19" s="433" t="s">
        <v>448</v>
      </c>
      <c r="C19" s="434" t="s">
        <v>112</v>
      </c>
      <c r="D19" s="445">
        <v>695520</v>
      </c>
      <c r="E19" s="436"/>
      <c r="F19" s="436"/>
      <c r="G19" s="436"/>
      <c r="H19" s="436"/>
      <c r="I19" s="436"/>
      <c r="J19" s="436"/>
      <c r="K19" s="436"/>
      <c r="L19" s="445"/>
      <c r="M19" s="438">
        <f t="shared" si="0"/>
        <v>695520</v>
      </c>
    </row>
    <row r="20" spans="1:13" s="420" customFormat="1" ht="31.5">
      <c r="A20" s="439"/>
      <c r="B20" s="439" t="s">
        <v>449</v>
      </c>
      <c r="C20" s="434" t="s">
        <v>487</v>
      </c>
      <c r="D20" s="445">
        <v>120000</v>
      </c>
      <c r="E20" s="436"/>
      <c r="F20" s="436"/>
      <c r="G20" s="436"/>
      <c r="H20" s="436"/>
      <c r="I20" s="436"/>
      <c r="J20" s="436"/>
      <c r="K20" s="436"/>
      <c r="L20" s="445"/>
      <c r="M20" s="438">
        <f t="shared" si="0"/>
        <v>120000</v>
      </c>
    </row>
    <row r="21" spans="1:13" s="420" customFormat="1" ht="15.75">
      <c r="A21" s="439"/>
      <c r="B21" s="447" t="s">
        <v>450</v>
      </c>
      <c r="C21" s="434" t="s">
        <v>486</v>
      </c>
      <c r="D21" s="446">
        <v>120000</v>
      </c>
      <c r="E21" s="436"/>
      <c r="F21" s="436"/>
      <c r="G21" s="436"/>
      <c r="H21" s="436"/>
      <c r="I21" s="436"/>
      <c r="J21" s="436"/>
      <c r="K21" s="436"/>
      <c r="L21" s="446"/>
      <c r="M21" s="441">
        <f t="shared" si="0"/>
        <v>120000</v>
      </c>
    </row>
    <row r="22" spans="1:13" s="420" customFormat="1" ht="31.5">
      <c r="A22" s="421"/>
      <c r="B22" s="447"/>
      <c r="C22" s="434" t="s">
        <v>488</v>
      </c>
      <c r="D22" s="478">
        <v>198720</v>
      </c>
      <c r="E22" s="436"/>
      <c r="F22" s="436"/>
      <c r="G22" s="436"/>
      <c r="H22" s="436"/>
      <c r="I22" s="436"/>
      <c r="J22" s="436"/>
      <c r="K22" s="436"/>
      <c r="L22" s="446"/>
      <c r="M22" s="438">
        <f t="shared" si="0"/>
        <v>198720</v>
      </c>
    </row>
    <row r="23" spans="1:13" s="420" customFormat="1" ht="36" customHeight="1">
      <c r="A23" s="428"/>
      <c r="B23" s="442"/>
      <c r="C23" s="434" t="s">
        <v>523</v>
      </c>
      <c r="D23" s="478">
        <v>1490400</v>
      </c>
      <c r="E23" s="436"/>
      <c r="F23" s="436"/>
      <c r="G23" s="436"/>
      <c r="H23" s="436"/>
      <c r="I23" s="436"/>
      <c r="J23" s="436"/>
      <c r="K23" s="436"/>
      <c r="L23" s="446"/>
      <c r="M23" s="441">
        <f t="shared" si="0"/>
        <v>1490400</v>
      </c>
    </row>
    <row r="24" spans="1:13" s="420" customFormat="1" ht="15.75">
      <c r="A24" s="433"/>
      <c r="B24" s="433" t="s">
        <v>448</v>
      </c>
      <c r="C24" s="451" t="s">
        <v>245</v>
      </c>
      <c r="D24" s="446">
        <v>4500000</v>
      </c>
      <c r="E24" s="446">
        <v>280000</v>
      </c>
      <c r="F24" s="436">
        <v>1000000</v>
      </c>
      <c r="G24" s="436">
        <v>1000000</v>
      </c>
      <c r="H24" s="436">
        <v>550000</v>
      </c>
      <c r="I24" s="436">
        <v>1200000</v>
      </c>
      <c r="J24" s="436"/>
      <c r="K24" s="436"/>
      <c r="L24" s="436"/>
      <c r="M24" s="438">
        <f>SUM(D24:L24)</f>
        <v>8530000</v>
      </c>
    </row>
    <row r="25" spans="1:13" s="420" customFormat="1" ht="15.75">
      <c r="A25" s="439" t="s">
        <v>125</v>
      </c>
      <c r="B25" s="439"/>
      <c r="C25" s="451" t="s">
        <v>246</v>
      </c>
      <c r="D25" s="446">
        <v>67200</v>
      </c>
      <c r="E25" s="446"/>
      <c r="F25" s="436"/>
      <c r="G25" s="436">
        <v>14000</v>
      </c>
      <c r="H25" s="436"/>
      <c r="I25" s="436"/>
      <c r="J25" s="436"/>
      <c r="K25" s="436"/>
      <c r="L25" s="436"/>
      <c r="M25" s="438">
        <f>SUM(D25:L25)</f>
        <v>81200</v>
      </c>
    </row>
    <row r="26" spans="1:13" s="420" customFormat="1" ht="15.75">
      <c r="A26" s="439"/>
      <c r="B26" s="439" t="s">
        <v>451</v>
      </c>
      <c r="C26" s="451" t="s">
        <v>247</v>
      </c>
      <c r="D26" s="446">
        <v>195000</v>
      </c>
      <c r="E26" s="436"/>
      <c r="F26" s="436">
        <v>42000</v>
      </c>
      <c r="G26" s="436">
        <v>42000</v>
      </c>
      <c r="H26" s="436"/>
      <c r="I26" s="436">
        <v>42000</v>
      </c>
      <c r="J26" s="436"/>
      <c r="K26" s="436"/>
      <c r="L26" s="436"/>
      <c r="M26" s="438">
        <f>SUM(D26:L26)</f>
        <v>321000</v>
      </c>
    </row>
    <row r="27" spans="1:13" s="420" customFormat="1" ht="15.75">
      <c r="A27" s="439"/>
      <c r="B27" s="439"/>
      <c r="C27" s="451" t="s">
        <v>452</v>
      </c>
      <c r="D27" s="446">
        <v>123000</v>
      </c>
      <c r="E27" s="436">
        <v>420000</v>
      </c>
      <c r="F27" s="436"/>
      <c r="G27" s="436">
        <v>200000</v>
      </c>
      <c r="H27" s="436"/>
      <c r="I27" s="436"/>
      <c r="J27" s="436"/>
      <c r="K27" s="436"/>
      <c r="L27" s="436"/>
      <c r="M27" s="438">
        <v>141000</v>
      </c>
    </row>
    <row r="28" spans="1:13" s="420" customFormat="1" ht="15.75">
      <c r="A28" s="439"/>
      <c r="B28" s="439"/>
      <c r="C28" s="451" t="s">
        <v>19</v>
      </c>
      <c r="D28" s="446">
        <v>18000</v>
      </c>
      <c r="E28" s="436">
        <v>8000</v>
      </c>
      <c r="F28" s="436"/>
      <c r="G28" s="436"/>
      <c r="H28" s="436"/>
      <c r="I28" s="436"/>
      <c r="J28" s="436"/>
      <c r="K28" s="436"/>
      <c r="L28" s="436"/>
      <c r="M28" s="438">
        <v>18000</v>
      </c>
    </row>
    <row r="29" spans="1:13" s="420" customFormat="1" ht="15.75">
      <c r="A29" s="439"/>
      <c r="B29" s="439" t="s">
        <v>100</v>
      </c>
      <c r="C29" s="451" t="s">
        <v>340</v>
      </c>
      <c r="D29" s="446">
        <v>195000</v>
      </c>
      <c r="E29" s="436">
        <v>65000</v>
      </c>
      <c r="F29" s="436"/>
      <c r="G29" s="436">
        <v>65000</v>
      </c>
      <c r="H29" s="436"/>
      <c r="I29" s="436">
        <v>65000</v>
      </c>
      <c r="J29" s="436"/>
      <c r="K29" s="436"/>
      <c r="L29" s="436"/>
      <c r="M29" s="438">
        <f>SUM(D29:L29)</f>
        <v>390000</v>
      </c>
    </row>
    <row r="30" spans="1:13" s="420" customFormat="1" ht="15.75">
      <c r="A30" s="442"/>
      <c r="B30" s="442" t="s">
        <v>100</v>
      </c>
      <c r="C30" s="451" t="s">
        <v>248</v>
      </c>
      <c r="D30" s="446">
        <v>135000</v>
      </c>
      <c r="E30" s="436">
        <v>45000</v>
      </c>
      <c r="F30" s="436"/>
      <c r="G30" s="436">
        <v>45000</v>
      </c>
      <c r="H30" s="436"/>
      <c r="I30" s="436">
        <v>45000</v>
      </c>
      <c r="J30" s="436"/>
      <c r="K30" s="436"/>
      <c r="L30" s="436"/>
      <c r="M30" s="438">
        <f>SUM(D30:L30)</f>
        <v>270000</v>
      </c>
    </row>
    <row r="31" spans="1:13" s="420" customFormat="1" ht="31.5">
      <c r="A31" s="433"/>
      <c r="B31" s="433" t="s">
        <v>453</v>
      </c>
      <c r="C31" s="434" t="s">
        <v>250</v>
      </c>
      <c r="D31" s="446">
        <v>220000</v>
      </c>
      <c r="E31" s="446"/>
      <c r="F31" s="436">
        <v>100000</v>
      </c>
      <c r="G31" s="436">
        <v>100000</v>
      </c>
      <c r="H31" s="436"/>
      <c r="I31" s="436">
        <v>100000</v>
      </c>
      <c r="J31" s="436"/>
      <c r="K31" s="436"/>
      <c r="L31" s="436"/>
      <c r="M31" s="441">
        <f t="shared" si="0"/>
        <v>520000</v>
      </c>
    </row>
    <row r="32" spans="1:13" s="420" customFormat="1" ht="15.75">
      <c r="A32" s="439"/>
      <c r="B32" s="439" t="s">
        <v>454</v>
      </c>
      <c r="C32" s="434" t="s">
        <v>251</v>
      </c>
      <c r="D32" s="446">
        <v>10000</v>
      </c>
      <c r="E32" s="446"/>
      <c r="F32" s="436"/>
      <c r="G32" s="436"/>
      <c r="H32" s="436"/>
      <c r="I32" s="436"/>
      <c r="J32" s="436"/>
      <c r="K32" s="436"/>
      <c r="L32" s="436"/>
      <c r="M32" s="438">
        <f t="shared" ref="M32" si="4">SUM(D32:L32)</f>
        <v>10000</v>
      </c>
    </row>
    <row r="33" spans="1:16" s="420" customFormat="1" ht="15.75">
      <c r="A33" s="439"/>
      <c r="B33" s="439"/>
      <c r="C33" s="434" t="s">
        <v>252</v>
      </c>
      <c r="D33" s="446">
        <v>100000</v>
      </c>
      <c r="E33" s="446"/>
      <c r="F33" s="436">
        <v>78000</v>
      </c>
      <c r="G33" s="436"/>
      <c r="H33" s="436"/>
      <c r="I33" s="436">
        <v>70000</v>
      </c>
      <c r="J33" s="436"/>
      <c r="K33" s="436"/>
      <c r="L33" s="436"/>
      <c r="M33" s="438">
        <f t="shared" ref="M33:M38" si="5">SUM(D33:L33)</f>
        <v>248000</v>
      </c>
    </row>
    <row r="34" spans="1:16" s="420" customFormat="1" ht="15.75">
      <c r="A34" s="439" t="s">
        <v>144</v>
      </c>
      <c r="B34" s="421"/>
      <c r="C34" s="434" t="s">
        <v>253</v>
      </c>
      <c r="D34" s="446">
        <v>80000</v>
      </c>
      <c r="E34" s="446"/>
      <c r="F34" s="436">
        <v>10000</v>
      </c>
      <c r="G34" s="436">
        <v>10000</v>
      </c>
      <c r="H34" s="436"/>
      <c r="I34" s="436">
        <v>50000</v>
      </c>
      <c r="J34" s="436"/>
      <c r="K34" s="436"/>
      <c r="L34" s="436"/>
      <c r="M34" s="438">
        <f t="shared" si="5"/>
        <v>150000</v>
      </c>
    </row>
    <row r="35" spans="1:16" s="420" customFormat="1" ht="31.5">
      <c r="A35" s="479" t="s">
        <v>456</v>
      </c>
      <c r="B35" s="439"/>
      <c r="C35" s="434" t="s">
        <v>455</v>
      </c>
      <c r="D35" s="446">
        <v>40000</v>
      </c>
      <c r="E35" s="446">
        <v>5000</v>
      </c>
      <c r="F35" s="436">
        <v>20000</v>
      </c>
      <c r="G35" s="436">
        <v>20000</v>
      </c>
      <c r="H35" s="436">
        <v>5000</v>
      </c>
      <c r="I35" s="436">
        <v>20000</v>
      </c>
      <c r="J35" s="436"/>
      <c r="K35" s="436"/>
      <c r="L35" s="436"/>
      <c r="M35" s="441">
        <f t="shared" si="5"/>
        <v>110000</v>
      </c>
    </row>
    <row r="36" spans="1:16" s="420" customFormat="1" ht="15.75">
      <c r="A36" s="439"/>
      <c r="B36" s="433" t="s">
        <v>256</v>
      </c>
      <c r="C36" s="452" t="s">
        <v>257</v>
      </c>
      <c r="D36" s="446">
        <v>1350000</v>
      </c>
      <c r="E36" s="436">
        <v>360000</v>
      </c>
      <c r="F36" s="436">
        <v>20000</v>
      </c>
      <c r="G36" s="436">
        <v>100000</v>
      </c>
      <c r="H36" s="436"/>
      <c r="I36" s="436">
        <v>1840000</v>
      </c>
      <c r="J36" s="436"/>
      <c r="K36" s="436"/>
      <c r="L36" s="436"/>
      <c r="M36" s="438">
        <f t="shared" si="5"/>
        <v>3670000</v>
      </c>
    </row>
    <row r="37" spans="1:16" s="420" customFormat="1" ht="15.75">
      <c r="A37" s="439"/>
      <c r="B37" s="439"/>
      <c r="C37" s="452" t="s">
        <v>457</v>
      </c>
      <c r="D37" s="436">
        <v>420000</v>
      </c>
      <c r="E37" s="436"/>
      <c r="F37" s="436"/>
      <c r="G37" s="436"/>
      <c r="H37" s="436"/>
      <c r="I37" s="436"/>
      <c r="J37" s="436"/>
      <c r="K37" s="436"/>
      <c r="L37" s="436"/>
      <c r="M37" s="438">
        <f t="shared" si="5"/>
        <v>420000</v>
      </c>
    </row>
    <row r="38" spans="1:16" s="420" customFormat="1" ht="15.75">
      <c r="A38" s="447"/>
      <c r="B38" s="439"/>
      <c r="C38" s="452" t="s">
        <v>458</v>
      </c>
      <c r="D38" s="436">
        <v>60000</v>
      </c>
      <c r="E38" s="436">
        <v>5000</v>
      </c>
      <c r="F38" s="436">
        <v>15000</v>
      </c>
      <c r="G38" s="436">
        <v>15000</v>
      </c>
      <c r="H38" s="436">
        <v>10000</v>
      </c>
      <c r="I38" s="436">
        <v>15000</v>
      </c>
      <c r="J38" s="436"/>
      <c r="K38" s="436"/>
      <c r="L38" s="436"/>
      <c r="M38" s="438">
        <f t="shared" si="5"/>
        <v>120000</v>
      </c>
    </row>
    <row r="39" spans="1:16" s="420" customFormat="1" ht="15.75">
      <c r="A39" s="439"/>
      <c r="B39" s="439"/>
      <c r="C39" s="453" t="s">
        <v>459</v>
      </c>
      <c r="D39" s="436">
        <v>10000</v>
      </c>
      <c r="E39" s="436"/>
      <c r="F39" s="436"/>
      <c r="G39" s="436"/>
      <c r="H39" s="436"/>
      <c r="I39" s="436"/>
      <c r="J39" s="436"/>
      <c r="K39" s="436"/>
      <c r="L39" s="436"/>
      <c r="M39" s="438">
        <f t="shared" si="0"/>
        <v>10000</v>
      </c>
      <c r="P39" s="456"/>
    </row>
    <row r="40" spans="1:16" s="420" customFormat="1" ht="15.75">
      <c r="A40" s="439"/>
      <c r="B40" s="439"/>
      <c r="C40" s="453" t="s">
        <v>460</v>
      </c>
      <c r="D40" s="436">
        <v>50000</v>
      </c>
      <c r="E40" s="436"/>
      <c r="F40" s="436"/>
      <c r="G40" s="436"/>
      <c r="H40" s="436"/>
      <c r="I40" s="436"/>
      <c r="J40" s="436"/>
      <c r="K40" s="436"/>
      <c r="L40" s="436"/>
      <c r="M40" s="438">
        <f t="shared" si="0"/>
        <v>50000</v>
      </c>
    </row>
    <row r="41" spans="1:16" s="420" customFormat="1" ht="15.75">
      <c r="A41" s="439"/>
      <c r="B41" s="439"/>
      <c r="C41" s="457" t="s">
        <v>489</v>
      </c>
      <c r="D41" s="449">
        <v>20000</v>
      </c>
      <c r="E41" s="449"/>
      <c r="F41" s="449"/>
      <c r="G41" s="449"/>
      <c r="H41" s="449"/>
      <c r="I41" s="449"/>
      <c r="J41" s="449"/>
      <c r="K41" s="449"/>
      <c r="L41" s="449"/>
      <c r="M41" s="450">
        <f t="shared" si="0"/>
        <v>20000</v>
      </c>
    </row>
    <row r="42" spans="1:16" s="420" customFormat="1" ht="15.75">
      <c r="A42" s="439"/>
      <c r="B42" s="439"/>
      <c r="C42" s="453" t="s">
        <v>461</v>
      </c>
      <c r="D42" s="436">
        <v>50000</v>
      </c>
      <c r="E42" s="436"/>
      <c r="F42" s="436"/>
      <c r="G42" s="436"/>
      <c r="H42" s="436"/>
      <c r="I42" s="436"/>
      <c r="J42" s="436"/>
      <c r="K42" s="436"/>
      <c r="L42" s="436"/>
      <c r="M42" s="438">
        <f t="shared" ref="M42" si="6">SUM(D42:L42)</f>
        <v>50000</v>
      </c>
    </row>
    <row r="43" spans="1:16" s="420" customFormat="1" ht="15.75">
      <c r="A43" s="439"/>
      <c r="B43" s="439"/>
      <c r="C43" s="453" t="s">
        <v>490</v>
      </c>
      <c r="D43" s="436">
        <v>20000</v>
      </c>
      <c r="E43" s="436"/>
      <c r="F43" s="436"/>
      <c r="G43" s="436"/>
      <c r="H43" s="436"/>
      <c r="I43" s="436"/>
      <c r="J43" s="436"/>
      <c r="K43" s="436"/>
      <c r="L43" s="436"/>
      <c r="M43" s="438">
        <f t="shared" ref="M43" si="7">SUM(D43:L43)</f>
        <v>20000</v>
      </c>
    </row>
    <row r="44" spans="1:16" s="420" customFormat="1" ht="15.75">
      <c r="A44" s="439"/>
      <c r="B44" s="439"/>
      <c r="C44" s="453" t="s">
        <v>504</v>
      </c>
      <c r="D44" s="436"/>
      <c r="E44" s="436"/>
      <c r="F44" s="436"/>
      <c r="G44" s="436"/>
      <c r="H44" s="436"/>
      <c r="I44" s="436"/>
      <c r="J44" s="436">
        <v>30000</v>
      </c>
      <c r="K44" s="436"/>
      <c r="L44" s="436"/>
      <c r="M44" s="438">
        <v>50000</v>
      </c>
    </row>
    <row r="45" spans="1:16" s="420" customFormat="1" ht="15.75">
      <c r="A45" s="439"/>
      <c r="B45" s="439"/>
      <c r="C45" s="453" t="s">
        <v>505</v>
      </c>
      <c r="D45" s="436"/>
      <c r="E45" s="436"/>
      <c r="F45" s="436"/>
      <c r="G45" s="436"/>
      <c r="H45" s="436"/>
      <c r="I45" s="436"/>
      <c r="J45" s="436">
        <v>50000</v>
      </c>
      <c r="K45" s="436"/>
      <c r="L45" s="436"/>
      <c r="M45" s="441">
        <v>50000</v>
      </c>
    </row>
    <row r="46" spans="1:16" s="420" customFormat="1" ht="31.5">
      <c r="A46" s="439"/>
      <c r="B46" s="439"/>
      <c r="C46" s="453" t="s">
        <v>506</v>
      </c>
      <c r="D46" s="436"/>
      <c r="E46" s="436"/>
      <c r="F46" s="436"/>
      <c r="G46" s="436"/>
      <c r="H46" s="436"/>
      <c r="I46" s="436"/>
      <c r="J46" s="436">
        <v>30000</v>
      </c>
      <c r="K46" s="436"/>
      <c r="L46" s="436"/>
      <c r="M46" s="441">
        <v>30000</v>
      </c>
    </row>
    <row r="47" spans="1:16" s="420" customFormat="1" ht="15.75">
      <c r="A47" s="442"/>
      <c r="B47" s="442"/>
      <c r="C47" s="453" t="s">
        <v>507</v>
      </c>
      <c r="D47" s="436"/>
      <c r="E47" s="436"/>
      <c r="F47" s="436"/>
      <c r="G47" s="436"/>
      <c r="H47" s="436"/>
      <c r="I47" s="436"/>
      <c r="J47" s="436">
        <v>20000</v>
      </c>
      <c r="K47" s="436"/>
      <c r="L47" s="436"/>
      <c r="M47" s="441">
        <v>20000</v>
      </c>
    </row>
    <row r="48" spans="1:16" s="420" customFormat="1" ht="15.75">
      <c r="A48" s="433"/>
      <c r="B48" s="433"/>
      <c r="C48" s="453" t="s">
        <v>513</v>
      </c>
      <c r="D48" s="436"/>
      <c r="E48" s="436"/>
      <c r="F48" s="436"/>
      <c r="G48" s="436"/>
      <c r="H48" s="436"/>
      <c r="I48" s="436"/>
      <c r="J48" s="436">
        <v>20000</v>
      </c>
      <c r="K48" s="436"/>
      <c r="L48" s="436"/>
      <c r="M48" s="441">
        <v>20000</v>
      </c>
    </row>
    <row r="49" spans="1:15" s="420" customFormat="1" ht="15.75">
      <c r="A49" s="439"/>
      <c r="B49" s="439"/>
      <c r="C49" s="453" t="s">
        <v>508</v>
      </c>
      <c r="D49" s="436"/>
      <c r="E49" s="436"/>
      <c r="F49" s="436"/>
      <c r="G49" s="436"/>
      <c r="H49" s="436"/>
      <c r="I49" s="436"/>
      <c r="J49" s="436">
        <v>60000</v>
      </c>
      <c r="K49" s="436"/>
      <c r="L49" s="436"/>
      <c r="M49" s="438">
        <v>30000</v>
      </c>
    </row>
    <row r="50" spans="1:15" s="420" customFormat="1" ht="15.75">
      <c r="A50" s="439"/>
      <c r="B50" s="439"/>
      <c r="C50" s="453" t="s">
        <v>509</v>
      </c>
      <c r="D50" s="436"/>
      <c r="E50" s="436"/>
      <c r="F50" s="436"/>
      <c r="G50" s="436"/>
      <c r="H50" s="436"/>
      <c r="I50" s="436"/>
      <c r="J50" s="436">
        <v>20000</v>
      </c>
      <c r="K50" s="436"/>
      <c r="L50" s="436"/>
      <c r="M50" s="441">
        <v>50000</v>
      </c>
    </row>
    <row r="51" spans="1:15" s="420" customFormat="1" ht="15.75">
      <c r="A51" s="439"/>
      <c r="B51" s="439"/>
      <c r="C51" s="453" t="s">
        <v>510</v>
      </c>
      <c r="D51" s="436"/>
      <c r="E51" s="436"/>
      <c r="F51" s="436"/>
      <c r="G51" s="436"/>
      <c r="H51" s="436"/>
      <c r="I51" s="436"/>
      <c r="J51" s="436">
        <v>30000</v>
      </c>
      <c r="K51" s="436"/>
      <c r="L51" s="436"/>
      <c r="M51" s="438">
        <v>50000</v>
      </c>
    </row>
    <row r="52" spans="1:15" s="420" customFormat="1" ht="15.75">
      <c r="A52" s="439" t="s">
        <v>144</v>
      </c>
      <c r="B52" s="439" t="s">
        <v>256</v>
      </c>
      <c r="C52" s="443" t="s">
        <v>511</v>
      </c>
      <c r="D52" s="436"/>
      <c r="E52" s="436"/>
      <c r="F52" s="436"/>
      <c r="G52" s="436"/>
      <c r="H52" s="436"/>
      <c r="I52" s="436"/>
      <c r="J52" s="436">
        <v>30000</v>
      </c>
      <c r="K52" s="436"/>
      <c r="L52" s="436"/>
      <c r="M52" s="438">
        <v>10000</v>
      </c>
    </row>
    <row r="53" spans="1:15" s="420" customFormat="1" ht="15.75">
      <c r="A53" s="439" t="s">
        <v>456</v>
      </c>
      <c r="B53" s="439"/>
      <c r="C53" s="443" t="s">
        <v>512</v>
      </c>
      <c r="D53" s="436"/>
      <c r="E53" s="436"/>
      <c r="F53" s="436"/>
      <c r="G53" s="436"/>
      <c r="H53" s="436"/>
      <c r="I53" s="436"/>
      <c r="J53" s="436">
        <v>20000</v>
      </c>
      <c r="K53" s="436"/>
      <c r="L53" s="436"/>
      <c r="M53" s="441">
        <f t="shared" si="0"/>
        <v>20000</v>
      </c>
      <c r="O53" s="456"/>
    </row>
    <row r="54" spans="1:15" s="420" customFormat="1" ht="15.75">
      <c r="A54" s="421"/>
      <c r="B54" s="439"/>
      <c r="C54" s="443" t="s">
        <v>462</v>
      </c>
      <c r="D54" s="436"/>
      <c r="E54" s="436"/>
      <c r="F54" s="436"/>
      <c r="G54" s="436"/>
      <c r="H54" s="436"/>
      <c r="I54" s="436"/>
      <c r="J54" s="436">
        <v>20000</v>
      </c>
      <c r="K54" s="436"/>
      <c r="L54" s="436"/>
      <c r="M54" s="438">
        <f t="shared" si="0"/>
        <v>20000</v>
      </c>
    </row>
    <row r="55" spans="1:15" s="420" customFormat="1" ht="31.5">
      <c r="A55" s="439"/>
      <c r="B55" s="439"/>
      <c r="C55" s="453" t="s">
        <v>494</v>
      </c>
      <c r="D55" s="436"/>
      <c r="E55" s="436">
        <v>30000</v>
      </c>
      <c r="F55" s="436"/>
      <c r="G55" s="436"/>
      <c r="H55" s="436"/>
      <c r="I55" s="436"/>
      <c r="J55" s="436"/>
      <c r="K55" s="436"/>
      <c r="L55" s="436"/>
      <c r="M55" s="441">
        <f t="shared" si="0"/>
        <v>30000</v>
      </c>
    </row>
    <row r="56" spans="1:15" s="420" customFormat="1" ht="31.5">
      <c r="A56" s="439"/>
      <c r="B56" s="439"/>
      <c r="C56" s="457" t="s">
        <v>495</v>
      </c>
      <c r="D56" s="449"/>
      <c r="E56" s="449">
        <v>20000</v>
      </c>
      <c r="F56" s="449"/>
      <c r="G56" s="449"/>
      <c r="H56" s="449"/>
      <c r="I56" s="449"/>
      <c r="J56" s="449"/>
      <c r="K56" s="449"/>
      <c r="L56" s="449"/>
      <c r="M56" s="458">
        <f t="shared" si="0"/>
        <v>20000</v>
      </c>
    </row>
    <row r="57" spans="1:15" s="420" customFormat="1" ht="15.75">
      <c r="A57" s="439"/>
      <c r="B57" s="439"/>
      <c r="C57" s="443" t="s">
        <v>524</v>
      </c>
      <c r="D57" s="436"/>
      <c r="E57" s="436"/>
      <c r="F57" s="436"/>
      <c r="G57" s="436">
        <v>250000</v>
      </c>
      <c r="H57" s="436"/>
      <c r="I57" s="436"/>
      <c r="J57" s="436"/>
      <c r="K57" s="436"/>
      <c r="L57" s="436"/>
      <c r="M57" s="441">
        <f t="shared" si="0"/>
        <v>250000</v>
      </c>
    </row>
    <row r="58" spans="1:15" s="420" customFormat="1" ht="31.5">
      <c r="A58" s="439"/>
      <c r="B58" s="439"/>
      <c r="C58" s="453" t="s">
        <v>525</v>
      </c>
      <c r="D58" s="436"/>
      <c r="E58" s="436"/>
      <c r="F58" s="436"/>
      <c r="G58" s="436">
        <v>30000</v>
      </c>
      <c r="H58" s="436"/>
      <c r="I58" s="436"/>
      <c r="J58" s="436"/>
      <c r="K58" s="436"/>
      <c r="L58" s="436"/>
      <c r="M58" s="441">
        <f t="shared" si="0"/>
        <v>30000</v>
      </c>
    </row>
    <row r="59" spans="1:15" s="420" customFormat="1" ht="31.5">
      <c r="A59" s="439"/>
      <c r="B59" s="439"/>
      <c r="C59" s="453" t="s">
        <v>526</v>
      </c>
      <c r="D59" s="436"/>
      <c r="E59" s="436"/>
      <c r="F59" s="436"/>
      <c r="G59" s="436">
        <v>30000</v>
      </c>
      <c r="H59" s="436"/>
      <c r="I59" s="436"/>
      <c r="J59" s="436"/>
      <c r="K59" s="436"/>
      <c r="L59" s="436"/>
      <c r="M59" s="441">
        <f t="shared" si="0"/>
        <v>30000</v>
      </c>
    </row>
    <row r="60" spans="1:15" s="420" customFormat="1" ht="31.5">
      <c r="A60" s="439" t="s">
        <v>144</v>
      </c>
      <c r="B60" s="439" t="s">
        <v>256</v>
      </c>
      <c r="C60" s="453" t="s">
        <v>501</v>
      </c>
      <c r="D60" s="436"/>
      <c r="E60" s="436"/>
      <c r="F60" s="436"/>
      <c r="G60" s="436">
        <v>30000</v>
      </c>
      <c r="H60" s="436"/>
      <c r="I60" s="436"/>
      <c r="J60" s="436"/>
      <c r="K60" s="436"/>
      <c r="L60" s="436"/>
      <c r="M60" s="438">
        <f t="shared" si="0"/>
        <v>30000</v>
      </c>
    </row>
    <row r="61" spans="1:15" s="420" customFormat="1" ht="42" customHeight="1">
      <c r="A61" s="447" t="s">
        <v>456</v>
      </c>
      <c r="B61" s="439"/>
      <c r="C61" s="453" t="s">
        <v>527</v>
      </c>
      <c r="D61" s="436"/>
      <c r="E61" s="436"/>
      <c r="F61" s="436"/>
      <c r="G61" s="436">
        <v>40000</v>
      </c>
      <c r="H61" s="436"/>
      <c r="I61" s="436"/>
      <c r="J61" s="436"/>
      <c r="K61" s="436"/>
      <c r="L61" s="436"/>
      <c r="M61" s="441">
        <f t="shared" si="0"/>
        <v>40000</v>
      </c>
    </row>
    <row r="62" spans="1:15" s="420" customFormat="1" ht="27">
      <c r="A62" s="439"/>
      <c r="B62" s="439"/>
      <c r="C62" s="484" t="s">
        <v>528</v>
      </c>
      <c r="D62" s="436"/>
      <c r="E62" s="436"/>
      <c r="F62" s="436"/>
      <c r="G62" s="436">
        <v>20000</v>
      </c>
      <c r="H62" s="436"/>
      <c r="I62" s="436"/>
      <c r="J62" s="436"/>
      <c r="K62" s="436"/>
      <c r="L62" s="436"/>
      <c r="M62" s="441">
        <f t="shared" si="0"/>
        <v>20000</v>
      </c>
    </row>
    <row r="63" spans="1:15" s="420" customFormat="1" ht="15.75">
      <c r="A63" s="439"/>
      <c r="B63" s="439"/>
      <c r="C63" s="443" t="s">
        <v>529</v>
      </c>
      <c r="D63" s="436"/>
      <c r="E63" s="436"/>
      <c r="F63" s="436"/>
      <c r="G63" s="436">
        <v>40000</v>
      </c>
      <c r="H63" s="436"/>
      <c r="I63" s="436"/>
      <c r="J63" s="436"/>
      <c r="K63" s="436"/>
      <c r="L63" s="436"/>
      <c r="M63" s="438">
        <f t="shared" si="0"/>
        <v>40000</v>
      </c>
    </row>
    <row r="64" spans="1:15" s="420" customFormat="1" ht="31.5">
      <c r="A64" s="439"/>
      <c r="B64" s="439"/>
      <c r="C64" s="443" t="s">
        <v>530</v>
      </c>
      <c r="D64" s="436"/>
      <c r="E64" s="436"/>
      <c r="F64" s="436"/>
      <c r="G64" s="436">
        <v>30000</v>
      </c>
      <c r="H64" s="436"/>
      <c r="I64" s="436"/>
      <c r="J64" s="436"/>
      <c r="K64" s="436"/>
      <c r="L64" s="436"/>
      <c r="M64" s="441">
        <f t="shared" si="0"/>
        <v>30000</v>
      </c>
    </row>
    <row r="65" spans="1:17" s="420" customFormat="1" ht="27">
      <c r="A65" s="442"/>
      <c r="B65" s="442"/>
      <c r="C65" s="485" t="s">
        <v>531</v>
      </c>
      <c r="D65" s="436"/>
      <c r="E65" s="436"/>
      <c r="F65" s="436"/>
      <c r="G65" s="483">
        <v>30000</v>
      </c>
      <c r="H65" s="436"/>
      <c r="I65" s="436"/>
      <c r="J65" s="436"/>
      <c r="K65" s="436"/>
      <c r="L65" s="436"/>
      <c r="M65" s="441">
        <f t="shared" si="0"/>
        <v>30000</v>
      </c>
    </row>
    <row r="66" spans="1:17" s="420" customFormat="1" ht="15.75">
      <c r="A66" s="433"/>
      <c r="B66" s="433"/>
      <c r="C66" s="453" t="s">
        <v>514</v>
      </c>
      <c r="D66" s="436"/>
      <c r="E66" s="436"/>
      <c r="F66" s="436"/>
      <c r="G66" s="436"/>
      <c r="H66" s="436"/>
      <c r="I66" s="436"/>
      <c r="J66" s="436"/>
      <c r="K66" s="436">
        <v>220000</v>
      </c>
      <c r="L66" s="436"/>
      <c r="M66" s="438">
        <f t="shared" si="0"/>
        <v>220000</v>
      </c>
    </row>
    <row r="67" spans="1:17" s="420" customFormat="1" ht="21.75" customHeight="1">
      <c r="A67" s="439" t="s">
        <v>144</v>
      </c>
      <c r="B67" s="439" t="s">
        <v>256</v>
      </c>
      <c r="C67" s="443" t="s">
        <v>516</v>
      </c>
      <c r="D67" s="436"/>
      <c r="E67" s="436"/>
      <c r="F67" s="436"/>
      <c r="G67" s="436"/>
      <c r="H67" s="436"/>
      <c r="I67" s="436"/>
      <c r="J67" s="436"/>
      <c r="K67" s="436">
        <v>20000</v>
      </c>
      <c r="L67" s="436"/>
      <c r="M67" s="441">
        <f t="shared" ref="M67:M69" si="8">SUM(D67:L67)</f>
        <v>20000</v>
      </c>
    </row>
    <row r="68" spans="1:17" s="420" customFormat="1" ht="15.75">
      <c r="A68" s="439" t="s">
        <v>456</v>
      </c>
      <c r="B68" s="439"/>
      <c r="C68" s="453" t="s">
        <v>517</v>
      </c>
      <c r="D68" s="436"/>
      <c r="E68" s="436"/>
      <c r="F68" s="436"/>
      <c r="G68" s="436"/>
      <c r="H68" s="436"/>
      <c r="I68" s="436"/>
      <c r="J68" s="436"/>
      <c r="K68" s="436">
        <v>160000</v>
      </c>
      <c r="L68" s="436"/>
      <c r="M68" s="438">
        <f t="shared" si="8"/>
        <v>160000</v>
      </c>
    </row>
    <row r="69" spans="1:17" s="420" customFormat="1" ht="15.75">
      <c r="A69" s="439"/>
      <c r="B69" s="439"/>
      <c r="C69" s="443" t="s">
        <v>522</v>
      </c>
      <c r="D69" s="436"/>
      <c r="E69" s="436"/>
      <c r="F69" s="436"/>
      <c r="G69" s="436"/>
      <c r="H69" s="436"/>
      <c r="I69" s="436"/>
      <c r="J69" s="436"/>
      <c r="K69" s="436">
        <v>230000</v>
      </c>
      <c r="L69" s="436"/>
      <c r="M69" s="438">
        <f t="shared" si="8"/>
        <v>230000</v>
      </c>
      <c r="P69" s="456"/>
    </row>
    <row r="70" spans="1:17" s="420" customFormat="1" ht="15.75">
      <c r="A70" s="439"/>
      <c r="B70" s="439"/>
      <c r="C70" s="443" t="s">
        <v>518</v>
      </c>
      <c r="D70" s="436"/>
      <c r="E70" s="436"/>
      <c r="F70" s="436"/>
      <c r="G70" s="436"/>
      <c r="H70" s="436"/>
      <c r="I70" s="436"/>
      <c r="J70" s="436"/>
      <c r="K70" s="436">
        <v>80000</v>
      </c>
      <c r="L70" s="436"/>
      <c r="M70" s="438">
        <f t="shared" si="0"/>
        <v>80000</v>
      </c>
      <c r="Q70" s="456"/>
    </row>
    <row r="71" spans="1:17" s="420" customFormat="1" ht="15.75">
      <c r="A71" s="439"/>
      <c r="B71" s="439"/>
      <c r="C71" s="443" t="s">
        <v>519</v>
      </c>
      <c r="D71" s="436"/>
      <c r="E71" s="436"/>
      <c r="F71" s="436"/>
      <c r="G71" s="436"/>
      <c r="H71" s="436"/>
      <c r="I71" s="436"/>
      <c r="J71" s="436"/>
      <c r="K71" s="436">
        <v>150000</v>
      </c>
      <c r="L71" s="436"/>
      <c r="M71" s="438">
        <f t="shared" si="0"/>
        <v>150000</v>
      </c>
    </row>
    <row r="72" spans="1:17" s="420" customFormat="1" ht="31.5">
      <c r="A72" s="439"/>
      <c r="B72" s="439"/>
      <c r="C72" s="443" t="s">
        <v>520</v>
      </c>
      <c r="D72" s="436"/>
      <c r="E72" s="436"/>
      <c r="F72" s="436"/>
      <c r="G72" s="436"/>
      <c r="H72" s="436"/>
      <c r="I72" s="436"/>
      <c r="J72" s="436"/>
      <c r="K72" s="436">
        <v>20000</v>
      </c>
      <c r="L72" s="436"/>
      <c r="M72" s="441">
        <f t="shared" si="0"/>
        <v>20000</v>
      </c>
    </row>
    <row r="73" spans="1:17" s="420" customFormat="1" ht="31.5">
      <c r="A73" s="439"/>
      <c r="B73" s="439"/>
      <c r="C73" s="453" t="s">
        <v>521</v>
      </c>
      <c r="D73" s="436"/>
      <c r="E73" s="436"/>
      <c r="F73" s="436"/>
      <c r="G73" s="436"/>
      <c r="H73" s="436"/>
      <c r="I73" s="436"/>
      <c r="J73" s="436"/>
      <c r="K73" s="436">
        <v>50000</v>
      </c>
      <c r="L73" s="436"/>
      <c r="M73" s="438">
        <f t="shared" si="0"/>
        <v>50000</v>
      </c>
    </row>
    <row r="74" spans="1:17" s="420" customFormat="1" ht="31.5">
      <c r="A74" s="439"/>
      <c r="B74" s="439"/>
      <c r="C74" s="453" t="s">
        <v>496</v>
      </c>
      <c r="D74" s="436"/>
      <c r="E74" s="436"/>
      <c r="F74" s="436">
        <v>50000</v>
      </c>
      <c r="G74" s="436"/>
      <c r="H74" s="436"/>
      <c r="I74" s="436"/>
      <c r="J74" s="436"/>
      <c r="K74" s="436"/>
      <c r="L74" s="436"/>
      <c r="M74" s="438">
        <f>SUM(D74:L74)</f>
        <v>50000</v>
      </c>
      <c r="Q74" s="456"/>
    </row>
    <row r="75" spans="1:17" s="420" customFormat="1" ht="31.5">
      <c r="A75" s="439"/>
      <c r="B75" s="439"/>
      <c r="C75" s="457" t="s">
        <v>497</v>
      </c>
      <c r="D75" s="449"/>
      <c r="E75" s="449"/>
      <c r="F75" s="449">
        <v>347200</v>
      </c>
      <c r="G75" s="449"/>
      <c r="H75" s="449"/>
      <c r="I75" s="449"/>
      <c r="J75" s="449"/>
      <c r="K75" s="449"/>
      <c r="L75" s="449"/>
      <c r="M75" s="450">
        <v>40000</v>
      </c>
    </row>
    <row r="76" spans="1:17" s="420" customFormat="1" ht="31.5">
      <c r="A76" s="439"/>
      <c r="B76" s="439"/>
      <c r="C76" s="453" t="s">
        <v>498</v>
      </c>
      <c r="D76" s="449"/>
      <c r="E76" s="449"/>
      <c r="F76" s="449">
        <v>4000</v>
      </c>
      <c r="G76" s="449"/>
      <c r="H76" s="449"/>
      <c r="I76" s="449"/>
      <c r="J76" s="449"/>
      <c r="K76" s="449"/>
      <c r="L76" s="449"/>
      <c r="M76" s="458">
        <f t="shared" ref="M76" si="9">SUM(D76:L76)</f>
        <v>4000</v>
      </c>
    </row>
    <row r="77" spans="1:17" s="420" customFormat="1" ht="31.5">
      <c r="A77" s="439"/>
      <c r="B77" s="439"/>
      <c r="C77" s="453" t="s">
        <v>499</v>
      </c>
      <c r="D77" s="449"/>
      <c r="E77" s="449"/>
      <c r="F77" s="449">
        <v>20000</v>
      </c>
      <c r="G77" s="449"/>
      <c r="H77" s="449"/>
      <c r="I77" s="449"/>
      <c r="J77" s="449"/>
      <c r="K77" s="449"/>
      <c r="L77" s="449"/>
      <c r="M77" s="458">
        <f t="shared" ref="M77:M82" si="10">SUM(D77:L77)</f>
        <v>20000</v>
      </c>
    </row>
    <row r="78" spans="1:17" s="420" customFormat="1" ht="15.75">
      <c r="A78" s="442"/>
      <c r="B78" s="442"/>
      <c r="C78" s="459" t="s">
        <v>258</v>
      </c>
      <c r="D78" s="436">
        <v>80000</v>
      </c>
      <c r="E78" s="436">
        <v>50000</v>
      </c>
      <c r="F78" s="436">
        <v>10000</v>
      </c>
      <c r="G78" s="436">
        <v>30000</v>
      </c>
      <c r="H78" s="436"/>
      <c r="I78" s="436">
        <v>130000</v>
      </c>
      <c r="J78" s="436"/>
      <c r="K78" s="436"/>
      <c r="L78" s="436"/>
      <c r="M78" s="441">
        <f>SUM(D78:L78)</f>
        <v>300000</v>
      </c>
    </row>
    <row r="79" spans="1:17" s="420" customFormat="1" ht="15.75">
      <c r="A79" s="439" t="s">
        <v>144</v>
      </c>
      <c r="B79" s="439"/>
      <c r="C79" s="459" t="s">
        <v>463</v>
      </c>
      <c r="D79" s="436">
        <v>150000</v>
      </c>
      <c r="E79" s="436">
        <v>20000</v>
      </c>
      <c r="F79" s="436">
        <v>40000</v>
      </c>
      <c r="G79" s="436">
        <v>60000</v>
      </c>
      <c r="H79" s="436">
        <v>10000</v>
      </c>
      <c r="I79" s="436">
        <v>60000</v>
      </c>
      <c r="J79" s="436"/>
      <c r="K79" s="436"/>
      <c r="L79" s="436"/>
      <c r="M79" s="438">
        <f>SUM(D79:L79)</f>
        <v>340000</v>
      </c>
    </row>
    <row r="80" spans="1:17" s="420" customFormat="1" ht="15.75">
      <c r="A80" s="439" t="s">
        <v>456</v>
      </c>
      <c r="B80" s="439" t="s">
        <v>259</v>
      </c>
      <c r="C80" s="459" t="s">
        <v>464</v>
      </c>
      <c r="D80" s="436">
        <v>15000</v>
      </c>
      <c r="E80" s="436">
        <v>10000</v>
      </c>
      <c r="F80" s="436"/>
      <c r="G80" s="436">
        <v>10000</v>
      </c>
      <c r="H80" s="436"/>
      <c r="I80" s="436">
        <v>100000</v>
      </c>
      <c r="J80" s="436"/>
      <c r="K80" s="436"/>
      <c r="L80" s="436"/>
      <c r="M80" s="438">
        <f t="shared" si="10"/>
        <v>135000</v>
      </c>
    </row>
    <row r="81" spans="1:16" s="420" customFormat="1" ht="15.75">
      <c r="A81" s="439"/>
      <c r="B81" s="439"/>
      <c r="C81" s="459" t="s">
        <v>465</v>
      </c>
      <c r="D81" s="436">
        <v>50000</v>
      </c>
      <c r="E81" s="436"/>
      <c r="F81" s="436">
        <v>15000</v>
      </c>
      <c r="G81" s="436">
        <v>10000</v>
      </c>
      <c r="H81" s="436"/>
      <c r="I81" s="436">
        <v>60000</v>
      </c>
      <c r="J81" s="436"/>
      <c r="K81" s="436"/>
      <c r="L81" s="436"/>
      <c r="M81" s="438">
        <f>SUM(D81:L81)</f>
        <v>135000</v>
      </c>
    </row>
    <row r="82" spans="1:16" s="420" customFormat="1" ht="15.75">
      <c r="A82" s="439"/>
      <c r="B82" s="439"/>
      <c r="C82" s="459" t="s">
        <v>114</v>
      </c>
      <c r="D82" s="436"/>
      <c r="E82" s="436"/>
      <c r="F82" s="436">
        <v>856800</v>
      </c>
      <c r="G82" s="436"/>
      <c r="H82" s="436"/>
      <c r="I82" s="436"/>
      <c r="J82" s="436"/>
      <c r="K82" s="436"/>
      <c r="L82" s="436"/>
      <c r="M82" s="438">
        <f t="shared" si="10"/>
        <v>856800</v>
      </c>
      <c r="O82" s="456"/>
    </row>
    <row r="83" spans="1:16" s="420" customFormat="1" ht="15.75">
      <c r="A83" s="439"/>
      <c r="B83" s="439"/>
      <c r="C83" s="459" t="s">
        <v>466</v>
      </c>
      <c r="D83" s="436">
        <v>20000</v>
      </c>
      <c r="E83" s="436">
        <v>30000</v>
      </c>
      <c r="F83" s="436"/>
      <c r="G83" s="436"/>
      <c r="H83" s="436"/>
      <c r="I83" s="436">
        <v>100000</v>
      </c>
      <c r="J83" s="436"/>
      <c r="K83" s="436"/>
      <c r="L83" s="436"/>
      <c r="M83" s="438">
        <f>SUM(D83:L83)</f>
        <v>150000</v>
      </c>
      <c r="P83" s="456"/>
    </row>
    <row r="84" spans="1:16" s="420" customFormat="1" ht="15.75">
      <c r="A84" s="439"/>
      <c r="B84" s="439"/>
      <c r="C84" s="459" t="s">
        <v>467</v>
      </c>
      <c r="D84" s="436">
        <v>25000</v>
      </c>
      <c r="E84" s="436">
        <v>40000</v>
      </c>
      <c r="F84" s="436"/>
      <c r="G84" s="436"/>
      <c r="H84" s="436"/>
      <c r="I84" s="436">
        <v>140000</v>
      </c>
      <c r="J84" s="436"/>
      <c r="K84" s="436"/>
      <c r="L84" s="436"/>
      <c r="M84" s="438">
        <f>SUM(D84:L84)</f>
        <v>205000</v>
      </c>
    </row>
    <row r="85" spans="1:16" s="420" customFormat="1" ht="15.75">
      <c r="A85" s="439"/>
      <c r="B85" s="439"/>
      <c r="C85" s="459" t="s">
        <v>468</v>
      </c>
      <c r="D85" s="436">
        <v>110000</v>
      </c>
      <c r="E85" s="436">
        <v>100000</v>
      </c>
      <c r="F85" s="436">
        <v>2000</v>
      </c>
      <c r="G85" s="436">
        <v>50000</v>
      </c>
      <c r="H85" s="436"/>
      <c r="I85" s="436">
        <v>400000</v>
      </c>
      <c r="J85" s="436"/>
      <c r="K85" s="436"/>
      <c r="L85" s="436"/>
      <c r="M85" s="438">
        <f>SUM(D85:L85)</f>
        <v>662000</v>
      </c>
    </row>
    <row r="86" spans="1:16" s="420" customFormat="1" ht="15.75">
      <c r="A86" s="442"/>
      <c r="B86" s="442"/>
      <c r="C86" s="459" t="s">
        <v>500</v>
      </c>
      <c r="D86" s="436"/>
      <c r="E86" s="436"/>
      <c r="F86" s="436"/>
      <c r="G86" s="436">
        <v>100000</v>
      </c>
      <c r="H86" s="436"/>
      <c r="I86" s="436"/>
      <c r="J86" s="436"/>
      <c r="K86" s="436"/>
      <c r="L86" s="436"/>
      <c r="M86" s="441">
        <v>200000</v>
      </c>
    </row>
    <row r="87" spans="1:16" s="420" customFormat="1" ht="15.75">
      <c r="A87" s="433"/>
      <c r="B87" s="433"/>
      <c r="C87" s="459" t="s">
        <v>469</v>
      </c>
      <c r="D87" s="436">
        <v>100000</v>
      </c>
      <c r="E87" s="436"/>
      <c r="F87" s="436"/>
      <c r="G87" s="436"/>
      <c r="H87" s="436"/>
      <c r="I87" s="436">
        <v>60000</v>
      </c>
      <c r="J87" s="436"/>
      <c r="K87" s="436"/>
      <c r="L87" s="436"/>
      <c r="M87" s="438">
        <f t="shared" ref="M87:M92" si="11">SUM(D87:L87)</f>
        <v>160000</v>
      </c>
    </row>
    <row r="88" spans="1:16" s="420" customFormat="1" ht="15.75">
      <c r="A88" s="439" t="s">
        <v>144</v>
      </c>
      <c r="B88" s="439" t="s">
        <v>259</v>
      </c>
      <c r="C88" s="459" t="s">
        <v>470</v>
      </c>
      <c r="D88" s="436">
        <v>5000</v>
      </c>
      <c r="E88" s="436"/>
      <c r="F88" s="436">
        <v>5000</v>
      </c>
      <c r="G88" s="436">
        <v>2000</v>
      </c>
      <c r="H88" s="436"/>
      <c r="I88" s="436"/>
      <c r="J88" s="436"/>
      <c r="K88" s="436"/>
      <c r="L88" s="436"/>
      <c r="M88" s="438">
        <f t="shared" si="11"/>
        <v>12000</v>
      </c>
    </row>
    <row r="89" spans="1:16" s="420" customFormat="1" ht="15.75">
      <c r="A89" s="439" t="s">
        <v>456</v>
      </c>
      <c r="B89" s="439"/>
      <c r="C89" s="459" t="s">
        <v>471</v>
      </c>
      <c r="D89" s="436"/>
      <c r="E89" s="436">
        <v>20000</v>
      </c>
      <c r="F89" s="436"/>
      <c r="G89" s="436"/>
      <c r="H89" s="436"/>
      <c r="I89" s="436">
        <v>30000</v>
      </c>
      <c r="J89" s="436"/>
      <c r="K89" s="436"/>
      <c r="L89" s="436"/>
      <c r="M89" s="438">
        <f t="shared" si="11"/>
        <v>50000</v>
      </c>
    </row>
    <row r="90" spans="1:16" s="420" customFormat="1" ht="15.75">
      <c r="A90" s="439"/>
      <c r="B90" s="439"/>
      <c r="C90" s="459" t="s">
        <v>472</v>
      </c>
      <c r="D90" s="436"/>
      <c r="E90" s="436">
        <v>20000</v>
      </c>
      <c r="F90" s="436"/>
      <c r="G90" s="436"/>
      <c r="H90" s="436"/>
      <c r="I90" s="436"/>
      <c r="J90" s="436"/>
      <c r="K90" s="436"/>
      <c r="L90" s="436"/>
      <c r="M90" s="438">
        <f t="shared" si="11"/>
        <v>20000</v>
      </c>
    </row>
    <row r="91" spans="1:16" s="420" customFormat="1" ht="15.75">
      <c r="A91" s="439"/>
      <c r="B91" s="439"/>
      <c r="C91" s="459" t="s">
        <v>473</v>
      </c>
      <c r="D91" s="436">
        <v>80000</v>
      </c>
      <c r="E91" s="436"/>
      <c r="F91" s="436">
        <v>20000</v>
      </c>
      <c r="G91" s="436">
        <v>10000</v>
      </c>
      <c r="H91" s="436"/>
      <c r="I91" s="436">
        <v>10000</v>
      </c>
      <c r="J91" s="436"/>
      <c r="K91" s="436"/>
      <c r="L91" s="436"/>
      <c r="M91" s="438">
        <f t="shared" si="11"/>
        <v>120000</v>
      </c>
    </row>
    <row r="92" spans="1:16" s="420" customFormat="1" ht="15.75">
      <c r="A92" s="439"/>
      <c r="B92" s="439"/>
      <c r="C92" s="459" t="s">
        <v>515</v>
      </c>
      <c r="D92" s="436"/>
      <c r="E92" s="436"/>
      <c r="F92" s="436"/>
      <c r="G92" s="436"/>
      <c r="H92" s="436"/>
      <c r="I92" s="436"/>
      <c r="J92" s="436"/>
      <c r="K92" s="436">
        <v>60000</v>
      </c>
      <c r="L92" s="436"/>
      <c r="M92" s="438">
        <f t="shared" si="11"/>
        <v>60000</v>
      </c>
    </row>
    <row r="93" spans="1:16" s="420" customFormat="1" ht="15.75">
      <c r="A93" s="442"/>
      <c r="B93" s="442"/>
      <c r="C93" s="459" t="s">
        <v>474</v>
      </c>
      <c r="D93" s="436">
        <v>10000</v>
      </c>
      <c r="E93" s="436">
        <v>10000</v>
      </c>
      <c r="F93" s="436"/>
      <c r="G93" s="436"/>
      <c r="H93" s="436"/>
      <c r="I93" s="436"/>
      <c r="J93" s="436"/>
      <c r="K93" s="436"/>
      <c r="L93" s="436"/>
      <c r="M93" s="438">
        <f t="shared" ref="M93:M102" si="12">SUM(D93:L93)</f>
        <v>20000</v>
      </c>
    </row>
    <row r="94" spans="1:16" s="420" customFormat="1" ht="15.75">
      <c r="A94" s="421" t="s">
        <v>144</v>
      </c>
      <c r="B94" s="433" t="s">
        <v>476</v>
      </c>
      <c r="C94" s="459" t="s">
        <v>475</v>
      </c>
      <c r="D94" s="449">
        <v>700000</v>
      </c>
      <c r="E94" s="449"/>
      <c r="F94" s="449"/>
      <c r="G94" s="449"/>
      <c r="H94" s="449"/>
      <c r="I94" s="449">
        <v>10000</v>
      </c>
      <c r="J94" s="449"/>
      <c r="K94" s="449"/>
      <c r="L94" s="449"/>
      <c r="M94" s="450">
        <f>SUM(D94:L94)</f>
        <v>710000</v>
      </c>
      <c r="O94" s="456"/>
    </row>
    <row r="95" spans="1:16" s="420" customFormat="1" ht="15.75">
      <c r="A95" s="439" t="s">
        <v>456</v>
      </c>
      <c r="B95" s="439" t="s">
        <v>477</v>
      </c>
      <c r="C95" s="459" t="s">
        <v>478</v>
      </c>
      <c r="D95" s="436">
        <v>50000</v>
      </c>
      <c r="E95" s="436"/>
      <c r="F95" s="436"/>
      <c r="G95" s="436"/>
      <c r="H95" s="436"/>
      <c r="I95" s="436"/>
      <c r="J95" s="436"/>
      <c r="K95" s="436"/>
      <c r="L95" s="436"/>
      <c r="M95" s="438">
        <f t="shared" si="12"/>
        <v>50000</v>
      </c>
    </row>
    <row r="96" spans="1:16" s="420" customFormat="1" ht="15.75">
      <c r="A96" s="439"/>
      <c r="B96" s="439"/>
      <c r="C96" s="460" t="s">
        <v>479</v>
      </c>
      <c r="D96" s="436">
        <v>30000</v>
      </c>
      <c r="E96" s="436"/>
      <c r="F96" s="436"/>
      <c r="G96" s="436"/>
      <c r="H96" s="436"/>
      <c r="I96" s="436"/>
      <c r="J96" s="436"/>
      <c r="K96" s="436"/>
      <c r="L96" s="436"/>
      <c r="M96" s="438">
        <f t="shared" si="12"/>
        <v>30000</v>
      </c>
    </row>
    <row r="97" spans="1:17" s="420" customFormat="1" ht="15.75">
      <c r="A97" s="442" t="s">
        <v>100</v>
      </c>
      <c r="B97" s="439"/>
      <c r="C97" s="461" t="s">
        <v>350</v>
      </c>
      <c r="D97" s="454">
        <v>50000</v>
      </c>
      <c r="E97" s="454"/>
      <c r="F97" s="454"/>
      <c r="G97" s="454"/>
      <c r="H97" s="454"/>
      <c r="I97" s="454"/>
      <c r="J97" s="436"/>
      <c r="K97" s="454"/>
      <c r="L97" s="454"/>
      <c r="M97" s="455">
        <f t="shared" si="12"/>
        <v>50000</v>
      </c>
    </row>
    <row r="98" spans="1:17" s="420" customFormat="1" ht="15.75">
      <c r="A98" s="439" t="s">
        <v>126</v>
      </c>
      <c r="B98" s="433" t="s">
        <v>232</v>
      </c>
      <c r="C98" s="462" t="s">
        <v>110</v>
      </c>
      <c r="D98" s="477">
        <v>95500</v>
      </c>
      <c r="E98" s="436"/>
      <c r="F98" s="481">
        <v>23500</v>
      </c>
      <c r="G98" s="436"/>
      <c r="H98" s="436"/>
      <c r="I98" s="436"/>
      <c r="J98" s="436"/>
      <c r="K98" s="436"/>
      <c r="L98" s="436"/>
      <c r="M98" s="438">
        <f t="shared" si="12"/>
        <v>119000</v>
      </c>
    </row>
    <row r="99" spans="1:17" s="420" customFormat="1" ht="31.5">
      <c r="A99" s="439"/>
      <c r="B99" s="464"/>
      <c r="C99" s="434" t="s">
        <v>79</v>
      </c>
      <c r="D99" s="437">
        <v>50000</v>
      </c>
      <c r="E99" s="436">
        <v>100000</v>
      </c>
      <c r="F99" s="436"/>
      <c r="G99" s="436"/>
      <c r="H99" s="436"/>
      <c r="I99" s="436">
        <v>130000</v>
      </c>
      <c r="J99" s="436"/>
      <c r="K99" s="436"/>
      <c r="L99" s="436"/>
      <c r="M99" s="441">
        <f t="shared" si="12"/>
        <v>280000</v>
      </c>
    </row>
    <row r="100" spans="1:17" s="420" customFormat="1" ht="15.75">
      <c r="A100" s="439"/>
      <c r="B100" s="465" t="s">
        <v>491</v>
      </c>
      <c r="C100" s="466" t="s">
        <v>415</v>
      </c>
      <c r="D100" s="477">
        <v>1970000</v>
      </c>
      <c r="E100" s="477"/>
      <c r="F100" s="477"/>
      <c r="G100" s="481"/>
      <c r="H100" s="481"/>
      <c r="I100" s="481"/>
      <c r="J100" s="481"/>
      <c r="K100" s="481"/>
      <c r="L100" s="481"/>
      <c r="M100" s="482">
        <f t="shared" si="12"/>
        <v>1970000</v>
      </c>
    </row>
    <row r="101" spans="1:17" s="420" customFormat="1" ht="40.5">
      <c r="A101" s="439"/>
      <c r="B101" s="480" t="s">
        <v>492</v>
      </c>
      <c r="C101" s="486" t="s">
        <v>503</v>
      </c>
      <c r="D101" s="477"/>
      <c r="E101" s="477"/>
      <c r="F101" s="477"/>
      <c r="G101" s="481"/>
      <c r="H101" s="481"/>
      <c r="I101" s="483">
        <v>1790000</v>
      </c>
      <c r="J101" s="481"/>
      <c r="K101" s="481"/>
      <c r="L101" s="481"/>
      <c r="M101" s="441">
        <f t="shared" ref="M101" si="13">SUM(D101:L101)</f>
        <v>1790000</v>
      </c>
    </row>
    <row r="102" spans="1:17" s="420" customFormat="1" ht="31.5">
      <c r="A102" s="421"/>
      <c r="B102" s="480"/>
      <c r="C102" s="434" t="s">
        <v>32</v>
      </c>
      <c r="D102" s="437">
        <v>50000</v>
      </c>
      <c r="E102" s="463"/>
      <c r="F102" s="437"/>
      <c r="G102" s="436">
        <v>20000</v>
      </c>
      <c r="H102" s="436"/>
      <c r="I102" s="436">
        <v>100000</v>
      </c>
      <c r="J102" s="436"/>
      <c r="K102" s="436"/>
      <c r="L102" s="436"/>
      <c r="M102" s="441">
        <f t="shared" si="12"/>
        <v>170000</v>
      </c>
    </row>
    <row r="103" spans="1:17" s="420" customFormat="1" ht="15.75">
      <c r="A103" s="433" t="s">
        <v>480</v>
      </c>
      <c r="B103" s="433" t="s">
        <v>242</v>
      </c>
      <c r="C103" s="467" t="s">
        <v>493</v>
      </c>
      <c r="D103" s="468">
        <v>30000</v>
      </c>
      <c r="E103" s="436"/>
      <c r="F103" s="436"/>
      <c r="G103" s="436"/>
      <c r="H103" s="436"/>
      <c r="I103" s="436"/>
      <c r="J103" s="436"/>
      <c r="K103" s="436"/>
      <c r="L103" s="436"/>
      <c r="M103" s="438">
        <f t="shared" ref="M103:M109" si="14">SUM(D103:L103)</f>
        <v>30000</v>
      </c>
    </row>
    <row r="104" spans="1:17" s="420" customFormat="1" ht="15.75">
      <c r="A104" s="447" t="s">
        <v>481</v>
      </c>
      <c r="B104" s="439"/>
      <c r="C104" s="467" t="s">
        <v>241</v>
      </c>
      <c r="D104" s="468"/>
      <c r="E104" s="436"/>
      <c r="F104" s="436"/>
      <c r="G104" s="436"/>
      <c r="H104" s="436"/>
      <c r="I104" s="436"/>
      <c r="J104" s="436"/>
      <c r="K104" s="436">
        <v>15000</v>
      </c>
      <c r="L104" s="436"/>
      <c r="M104" s="441">
        <f t="shared" si="14"/>
        <v>15000</v>
      </c>
    </row>
    <row r="105" spans="1:17" s="420" customFormat="1" ht="22.5" customHeight="1">
      <c r="A105" s="447"/>
      <c r="B105" s="439"/>
      <c r="C105" s="467" t="s">
        <v>82</v>
      </c>
      <c r="D105" s="468"/>
      <c r="E105" s="436"/>
      <c r="F105" s="436"/>
      <c r="G105" s="436">
        <v>120000</v>
      </c>
      <c r="H105" s="436"/>
      <c r="I105" s="436"/>
      <c r="J105" s="436"/>
      <c r="K105" s="436"/>
      <c r="L105" s="436"/>
      <c r="M105" s="441">
        <f t="shared" si="14"/>
        <v>120000</v>
      </c>
    </row>
    <row r="106" spans="1:17" s="420" customFormat="1" ht="20.25" customHeight="1">
      <c r="A106" s="448"/>
      <c r="B106" s="442"/>
      <c r="C106" s="469" t="s">
        <v>532</v>
      </c>
      <c r="D106" s="470"/>
      <c r="E106" s="449"/>
      <c r="F106" s="449">
        <v>1616000</v>
      </c>
      <c r="G106" s="449"/>
      <c r="H106" s="449"/>
      <c r="I106" s="449"/>
      <c r="J106" s="449"/>
      <c r="K106" s="449"/>
      <c r="L106" s="449"/>
      <c r="M106" s="458">
        <f t="shared" si="14"/>
        <v>1616000</v>
      </c>
    </row>
    <row r="107" spans="1:17" s="420" customFormat="1" ht="20.25" customHeight="1">
      <c r="A107" s="439" t="s">
        <v>144</v>
      </c>
      <c r="B107" s="439" t="s">
        <v>211</v>
      </c>
      <c r="C107" s="434" t="s">
        <v>482</v>
      </c>
      <c r="D107" s="463">
        <v>15000</v>
      </c>
      <c r="E107" s="436"/>
      <c r="F107" s="436"/>
      <c r="G107" s="436"/>
      <c r="H107" s="436"/>
      <c r="I107" s="436"/>
      <c r="J107" s="436"/>
      <c r="K107" s="436"/>
      <c r="L107" s="436"/>
      <c r="M107" s="438">
        <f t="shared" si="14"/>
        <v>15000</v>
      </c>
      <c r="Q107" s="456"/>
    </row>
    <row r="108" spans="1:17" s="420" customFormat="1" ht="15.75">
      <c r="A108" s="439" t="s">
        <v>211</v>
      </c>
      <c r="B108" s="439" t="s">
        <v>483</v>
      </c>
      <c r="C108" s="434" t="s">
        <v>502</v>
      </c>
      <c r="D108" s="463"/>
      <c r="E108" s="436"/>
      <c r="F108" s="436"/>
      <c r="G108" s="436"/>
      <c r="H108" s="436">
        <v>12000</v>
      </c>
      <c r="I108" s="436"/>
      <c r="J108" s="436"/>
      <c r="K108" s="436"/>
      <c r="L108" s="436"/>
      <c r="M108" s="438">
        <f t="shared" si="14"/>
        <v>12000</v>
      </c>
    </row>
    <row r="109" spans="1:17" s="420" customFormat="1" ht="15.75">
      <c r="A109" s="471"/>
      <c r="B109" s="472"/>
      <c r="C109" s="473" t="s">
        <v>218</v>
      </c>
      <c r="D109" s="474">
        <f>SUM(D9:D108)</f>
        <v>13973340</v>
      </c>
      <c r="E109" s="475">
        <f>SUM(E9:E108)</f>
        <v>1638000</v>
      </c>
      <c r="F109" s="474">
        <f>SUM(F9:F108)</f>
        <v>4294500</v>
      </c>
      <c r="G109" s="475">
        <f>SUM(G9:G108)</f>
        <v>2523000</v>
      </c>
      <c r="H109" s="475">
        <f>SUM(H9:H108)</f>
        <v>587000</v>
      </c>
      <c r="I109" s="474">
        <f>SUM(I10:I108)</f>
        <v>6567000</v>
      </c>
      <c r="J109" s="475">
        <f>SUM(J9:J108)</f>
        <v>330000</v>
      </c>
      <c r="K109" s="475">
        <f>SUM(K9:K108)</f>
        <v>1005000</v>
      </c>
      <c r="L109" s="475">
        <f>SUM(L9:L108)</f>
        <v>4082160</v>
      </c>
      <c r="M109" s="438">
        <f t="shared" si="14"/>
        <v>35000000</v>
      </c>
    </row>
    <row r="110" spans="1:17" s="420" customFormat="1">
      <c r="A110" s="410"/>
      <c r="B110" s="410"/>
      <c r="C110" s="411"/>
      <c r="D110" s="412"/>
      <c r="E110" s="412"/>
      <c r="F110" s="412"/>
      <c r="G110" s="412"/>
      <c r="H110" s="412"/>
      <c r="I110" s="412"/>
      <c r="J110" s="412"/>
      <c r="K110" s="412"/>
      <c r="L110" s="412"/>
      <c r="M110" s="413"/>
    </row>
    <row r="111" spans="1:17" s="420" customFormat="1">
      <c r="A111" s="410"/>
      <c r="B111" s="410"/>
      <c r="C111" s="411"/>
      <c r="D111" s="412"/>
      <c r="E111" s="412"/>
      <c r="F111" s="412"/>
      <c r="G111" s="412"/>
      <c r="H111" s="412"/>
      <c r="I111" s="412"/>
      <c r="J111" s="412"/>
      <c r="K111" s="412"/>
      <c r="L111" s="412"/>
      <c r="M111" s="413"/>
    </row>
    <row r="112" spans="1:17" s="420" customFormat="1">
      <c r="A112" s="410"/>
      <c r="B112" s="410"/>
      <c r="C112" s="411"/>
      <c r="D112" s="412"/>
      <c r="E112" s="412"/>
      <c r="F112" s="412"/>
      <c r="G112" s="412"/>
      <c r="H112" s="412"/>
      <c r="I112" s="412"/>
      <c r="J112" s="412"/>
      <c r="K112" s="412"/>
      <c r="L112" s="412"/>
      <c r="M112" s="413"/>
    </row>
    <row r="113" spans="1:13" s="420" customFormat="1">
      <c r="A113" s="410"/>
      <c r="B113" s="410"/>
      <c r="C113" s="411"/>
      <c r="D113" s="412"/>
      <c r="E113" s="412"/>
      <c r="F113" s="412"/>
      <c r="G113" s="412"/>
      <c r="H113" s="412"/>
      <c r="I113" s="412"/>
      <c r="J113" s="412"/>
      <c r="K113" s="412"/>
      <c r="L113" s="412"/>
      <c r="M113" s="413"/>
    </row>
    <row r="114" spans="1:13" s="420" customFormat="1">
      <c r="A114" s="410"/>
      <c r="B114" s="410"/>
      <c r="C114" s="411"/>
      <c r="D114" s="412"/>
      <c r="E114" s="412"/>
      <c r="F114" s="412"/>
      <c r="G114" s="412"/>
      <c r="H114" s="412"/>
      <c r="I114" s="412"/>
      <c r="J114" s="412"/>
      <c r="K114" s="412"/>
      <c r="L114" s="412"/>
      <c r="M114" s="413"/>
    </row>
    <row r="115" spans="1:13" s="420" customFormat="1" ht="21.75" customHeight="1">
      <c r="A115" s="410"/>
      <c r="B115" s="410"/>
      <c r="C115" s="411"/>
      <c r="D115" s="412"/>
      <c r="E115" s="412"/>
      <c r="F115" s="412"/>
      <c r="G115" s="412"/>
      <c r="H115" s="412"/>
      <c r="I115" s="412"/>
      <c r="J115" s="412"/>
      <c r="K115" s="412"/>
      <c r="L115" s="412"/>
      <c r="M115" s="413"/>
    </row>
    <row r="116" spans="1:13" s="420" customFormat="1">
      <c r="A116" s="410"/>
      <c r="B116" s="410"/>
      <c r="C116" s="411"/>
      <c r="D116" s="412"/>
      <c r="E116" s="412"/>
      <c r="F116" s="412"/>
      <c r="G116" s="412"/>
      <c r="H116" s="412"/>
      <c r="I116" s="412"/>
      <c r="J116" s="412"/>
      <c r="K116" s="412"/>
      <c r="L116" s="412"/>
      <c r="M116" s="413"/>
    </row>
    <row r="117" spans="1:13" s="420" customFormat="1">
      <c r="A117" s="410"/>
      <c r="B117" s="410"/>
      <c r="C117" s="411"/>
      <c r="D117" s="412"/>
      <c r="E117" s="412"/>
      <c r="F117" s="412"/>
      <c r="G117" s="412"/>
      <c r="H117" s="412"/>
      <c r="I117" s="412"/>
      <c r="J117" s="412"/>
      <c r="K117" s="412"/>
      <c r="L117" s="412"/>
      <c r="M117" s="413"/>
    </row>
    <row r="118" spans="1:13" s="420" customFormat="1">
      <c r="A118" s="410"/>
      <c r="B118" s="410"/>
      <c r="C118" s="411"/>
      <c r="D118" s="412"/>
      <c r="E118" s="412"/>
      <c r="F118" s="412"/>
      <c r="G118" s="412"/>
      <c r="H118" s="412"/>
      <c r="I118" s="412"/>
      <c r="J118" s="412"/>
      <c r="K118" s="412"/>
      <c r="L118" s="412"/>
      <c r="M118" s="413"/>
    </row>
    <row r="119" spans="1:13" s="476" customFormat="1">
      <c r="A119" s="410"/>
      <c r="B119" s="410"/>
      <c r="C119" s="411"/>
      <c r="D119" s="412"/>
      <c r="E119" s="412"/>
      <c r="F119" s="412"/>
      <c r="G119" s="412"/>
      <c r="H119" s="412"/>
      <c r="I119" s="412"/>
      <c r="J119" s="412"/>
      <c r="K119" s="412"/>
      <c r="L119" s="412"/>
      <c r="M119" s="413"/>
    </row>
  </sheetData>
  <mergeCells count="1">
    <mergeCell ref="D2:J2"/>
  </mergeCells>
  <pageMargins left="1.18" right="0.70866141732283472" top="0.61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19"/>
  <sheetViews>
    <sheetView zoomScale="110" zoomScaleNormal="110" workbookViewId="0">
      <selection activeCell="P37" sqref="P37"/>
    </sheetView>
  </sheetViews>
  <sheetFormatPr defaultRowHeight="18.75"/>
  <cols>
    <col min="1" max="1" width="6.85546875" style="410" customWidth="1"/>
    <col min="2" max="2" width="7.42578125" style="410" customWidth="1"/>
    <col min="3" max="3" width="21.7109375" style="411" customWidth="1"/>
    <col min="4" max="5" width="8.85546875" style="412" customWidth="1"/>
    <col min="6" max="6" width="10.28515625" style="413" customWidth="1"/>
    <col min="7" max="249" width="9.140625" style="414"/>
    <col min="250" max="250" width="6.85546875" style="414" customWidth="1"/>
    <col min="251" max="251" width="7.42578125" style="414" customWidth="1"/>
    <col min="252" max="252" width="21.7109375" style="414" customWidth="1"/>
    <col min="253" max="261" width="8.85546875" style="414" customWidth="1"/>
    <col min="262" max="262" width="10.28515625" style="414" customWidth="1"/>
    <col min="263" max="505" width="9.140625" style="414"/>
    <col min="506" max="506" width="6.85546875" style="414" customWidth="1"/>
    <col min="507" max="507" width="7.42578125" style="414" customWidth="1"/>
    <col min="508" max="508" width="21.7109375" style="414" customWidth="1"/>
    <col min="509" max="517" width="8.85546875" style="414" customWidth="1"/>
    <col min="518" max="518" width="10.28515625" style="414" customWidth="1"/>
    <col min="519" max="761" width="9.140625" style="414"/>
    <col min="762" max="762" width="6.85546875" style="414" customWidth="1"/>
    <col min="763" max="763" width="7.42578125" style="414" customWidth="1"/>
    <col min="764" max="764" width="21.7109375" style="414" customWidth="1"/>
    <col min="765" max="773" width="8.85546875" style="414" customWidth="1"/>
    <col min="774" max="774" width="10.28515625" style="414" customWidth="1"/>
    <col min="775" max="1017" width="9.140625" style="414"/>
    <col min="1018" max="1018" width="6.85546875" style="414" customWidth="1"/>
    <col min="1019" max="1019" width="7.42578125" style="414" customWidth="1"/>
    <col min="1020" max="1020" width="21.7109375" style="414" customWidth="1"/>
    <col min="1021" max="1029" width="8.85546875" style="414" customWidth="1"/>
    <col min="1030" max="1030" width="10.28515625" style="414" customWidth="1"/>
    <col min="1031" max="1273" width="9.140625" style="414"/>
    <col min="1274" max="1274" width="6.85546875" style="414" customWidth="1"/>
    <col min="1275" max="1275" width="7.42578125" style="414" customWidth="1"/>
    <col min="1276" max="1276" width="21.7109375" style="414" customWidth="1"/>
    <col min="1277" max="1285" width="8.85546875" style="414" customWidth="1"/>
    <col min="1286" max="1286" width="10.28515625" style="414" customWidth="1"/>
    <col min="1287" max="1529" width="9.140625" style="414"/>
    <col min="1530" max="1530" width="6.85546875" style="414" customWidth="1"/>
    <col min="1531" max="1531" width="7.42578125" style="414" customWidth="1"/>
    <col min="1532" max="1532" width="21.7109375" style="414" customWidth="1"/>
    <col min="1533" max="1541" width="8.85546875" style="414" customWidth="1"/>
    <col min="1542" max="1542" width="10.28515625" style="414" customWidth="1"/>
    <col min="1543" max="1785" width="9.140625" style="414"/>
    <col min="1786" max="1786" width="6.85546875" style="414" customWidth="1"/>
    <col min="1787" max="1787" width="7.42578125" style="414" customWidth="1"/>
    <col min="1788" max="1788" width="21.7109375" style="414" customWidth="1"/>
    <col min="1789" max="1797" width="8.85546875" style="414" customWidth="1"/>
    <col min="1798" max="1798" width="10.28515625" style="414" customWidth="1"/>
    <col min="1799" max="2041" width="9.140625" style="414"/>
    <col min="2042" max="2042" width="6.85546875" style="414" customWidth="1"/>
    <col min="2043" max="2043" width="7.42578125" style="414" customWidth="1"/>
    <col min="2044" max="2044" width="21.7109375" style="414" customWidth="1"/>
    <col min="2045" max="2053" width="8.85546875" style="414" customWidth="1"/>
    <col min="2054" max="2054" width="10.28515625" style="414" customWidth="1"/>
    <col min="2055" max="2297" width="9.140625" style="414"/>
    <col min="2298" max="2298" width="6.85546875" style="414" customWidth="1"/>
    <col min="2299" max="2299" width="7.42578125" style="414" customWidth="1"/>
    <col min="2300" max="2300" width="21.7109375" style="414" customWidth="1"/>
    <col min="2301" max="2309" width="8.85546875" style="414" customWidth="1"/>
    <col min="2310" max="2310" width="10.28515625" style="414" customWidth="1"/>
    <col min="2311" max="2553" width="9.140625" style="414"/>
    <col min="2554" max="2554" width="6.85546875" style="414" customWidth="1"/>
    <col min="2555" max="2555" width="7.42578125" style="414" customWidth="1"/>
    <col min="2556" max="2556" width="21.7109375" style="414" customWidth="1"/>
    <col min="2557" max="2565" width="8.85546875" style="414" customWidth="1"/>
    <col min="2566" max="2566" width="10.28515625" style="414" customWidth="1"/>
    <col min="2567" max="2809" width="9.140625" style="414"/>
    <col min="2810" max="2810" width="6.85546875" style="414" customWidth="1"/>
    <col min="2811" max="2811" width="7.42578125" style="414" customWidth="1"/>
    <col min="2812" max="2812" width="21.7109375" style="414" customWidth="1"/>
    <col min="2813" max="2821" width="8.85546875" style="414" customWidth="1"/>
    <col min="2822" max="2822" width="10.28515625" style="414" customWidth="1"/>
    <col min="2823" max="3065" width="9.140625" style="414"/>
    <col min="3066" max="3066" width="6.85546875" style="414" customWidth="1"/>
    <col min="3067" max="3067" width="7.42578125" style="414" customWidth="1"/>
    <col min="3068" max="3068" width="21.7109375" style="414" customWidth="1"/>
    <col min="3069" max="3077" width="8.85546875" style="414" customWidth="1"/>
    <col min="3078" max="3078" width="10.28515625" style="414" customWidth="1"/>
    <col min="3079" max="3321" width="9.140625" style="414"/>
    <col min="3322" max="3322" width="6.85546875" style="414" customWidth="1"/>
    <col min="3323" max="3323" width="7.42578125" style="414" customWidth="1"/>
    <col min="3324" max="3324" width="21.7109375" style="414" customWidth="1"/>
    <col min="3325" max="3333" width="8.85546875" style="414" customWidth="1"/>
    <col min="3334" max="3334" width="10.28515625" style="414" customWidth="1"/>
    <col min="3335" max="3577" width="9.140625" style="414"/>
    <col min="3578" max="3578" width="6.85546875" style="414" customWidth="1"/>
    <col min="3579" max="3579" width="7.42578125" style="414" customWidth="1"/>
    <col min="3580" max="3580" width="21.7109375" style="414" customWidth="1"/>
    <col min="3581" max="3589" width="8.85546875" style="414" customWidth="1"/>
    <col min="3590" max="3590" width="10.28515625" style="414" customWidth="1"/>
    <col min="3591" max="3833" width="9.140625" style="414"/>
    <col min="3834" max="3834" width="6.85546875" style="414" customWidth="1"/>
    <col min="3835" max="3835" width="7.42578125" style="414" customWidth="1"/>
    <col min="3836" max="3836" width="21.7109375" style="414" customWidth="1"/>
    <col min="3837" max="3845" width="8.85546875" style="414" customWidth="1"/>
    <col min="3846" max="3846" width="10.28515625" style="414" customWidth="1"/>
    <col min="3847" max="4089" width="9.140625" style="414"/>
    <col min="4090" max="4090" width="6.85546875" style="414" customWidth="1"/>
    <col min="4091" max="4091" width="7.42578125" style="414" customWidth="1"/>
    <col min="4092" max="4092" width="21.7109375" style="414" customWidth="1"/>
    <col min="4093" max="4101" width="8.85546875" style="414" customWidth="1"/>
    <col min="4102" max="4102" width="10.28515625" style="414" customWidth="1"/>
    <col min="4103" max="4345" width="9.140625" style="414"/>
    <col min="4346" max="4346" width="6.85546875" style="414" customWidth="1"/>
    <col min="4347" max="4347" width="7.42578125" style="414" customWidth="1"/>
    <col min="4348" max="4348" width="21.7109375" style="414" customWidth="1"/>
    <col min="4349" max="4357" width="8.85546875" style="414" customWidth="1"/>
    <col min="4358" max="4358" width="10.28515625" style="414" customWidth="1"/>
    <col min="4359" max="4601" width="9.140625" style="414"/>
    <col min="4602" max="4602" width="6.85546875" style="414" customWidth="1"/>
    <col min="4603" max="4603" width="7.42578125" style="414" customWidth="1"/>
    <col min="4604" max="4604" width="21.7109375" style="414" customWidth="1"/>
    <col min="4605" max="4613" width="8.85546875" style="414" customWidth="1"/>
    <col min="4614" max="4614" width="10.28515625" style="414" customWidth="1"/>
    <col min="4615" max="4857" width="9.140625" style="414"/>
    <col min="4858" max="4858" width="6.85546875" style="414" customWidth="1"/>
    <col min="4859" max="4859" width="7.42578125" style="414" customWidth="1"/>
    <col min="4860" max="4860" width="21.7109375" style="414" customWidth="1"/>
    <col min="4861" max="4869" width="8.85546875" style="414" customWidth="1"/>
    <col min="4870" max="4870" width="10.28515625" style="414" customWidth="1"/>
    <col min="4871" max="5113" width="9.140625" style="414"/>
    <col min="5114" max="5114" width="6.85546875" style="414" customWidth="1"/>
    <col min="5115" max="5115" width="7.42578125" style="414" customWidth="1"/>
    <col min="5116" max="5116" width="21.7109375" style="414" customWidth="1"/>
    <col min="5117" max="5125" width="8.85546875" style="414" customWidth="1"/>
    <col min="5126" max="5126" width="10.28515625" style="414" customWidth="1"/>
    <col min="5127" max="5369" width="9.140625" style="414"/>
    <col min="5370" max="5370" width="6.85546875" style="414" customWidth="1"/>
    <col min="5371" max="5371" width="7.42578125" style="414" customWidth="1"/>
    <col min="5372" max="5372" width="21.7109375" style="414" customWidth="1"/>
    <col min="5373" max="5381" width="8.85546875" style="414" customWidth="1"/>
    <col min="5382" max="5382" width="10.28515625" style="414" customWidth="1"/>
    <col min="5383" max="5625" width="9.140625" style="414"/>
    <col min="5626" max="5626" width="6.85546875" style="414" customWidth="1"/>
    <col min="5627" max="5627" width="7.42578125" style="414" customWidth="1"/>
    <col min="5628" max="5628" width="21.7109375" style="414" customWidth="1"/>
    <col min="5629" max="5637" width="8.85546875" style="414" customWidth="1"/>
    <col min="5638" max="5638" width="10.28515625" style="414" customWidth="1"/>
    <col min="5639" max="5881" width="9.140625" style="414"/>
    <col min="5882" max="5882" width="6.85546875" style="414" customWidth="1"/>
    <col min="5883" max="5883" width="7.42578125" style="414" customWidth="1"/>
    <col min="5884" max="5884" width="21.7109375" style="414" customWidth="1"/>
    <col min="5885" max="5893" width="8.85546875" style="414" customWidth="1"/>
    <col min="5894" max="5894" width="10.28515625" style="414" customWidth="1"/>
    <col min="5895" max="6137" width="9.140625" style="414"/>
    <col min="6138" max="6138" width="6.85546875" style="414" customWidth="1"/>
    <col min="6139" max="6139" width="7.42578125" style="414" customWidth="1"/>
    <col min="6140" max="6140" width="21.7109375" style="414" customWidth="1"/>
    <col min="6141" max="6149" width="8.85546875" style="414" customWidth="1"/>
    <col min="6150" max="6150" width="10.28515625" style="414" customWidth="1"/>
    <col min="6151" max="6393" width="9.140625" style="414"/>
    <col min="6394" max="6394" width="6.85546875" style="414" customWidth="1"/>
    <col min="6395" max="6395" width="7.42578125" style="414" customWidth="1"/>
    <col min="6396" max="6396" width="21.7109375" style="414" customWidth="1"/>
    <col min="6397" max="6405" width="8.85546875" style="414" customWidth="1"/>
    <col min="6406" max="6406" width="10.28515625" style="414" customWidth="1"/>
    <col min="6407" max="6649" width="9.140625" style="414"/>
    <col min="6650" max="6650" width="6.85546875" style="414" customWidth="1"/>
    <col min="6651" max="6651" width="7.42578125" style="414" customWidth="1"/>
    <col min="6652" max="6652" width="21.7109375" style="414" customWidth="1"/>
    <col min="6653" max="6661" width="8.85546875" style="414" customWidth="1"/>
    <col min="6662" max="6662" width="10.28515625" style="414" customWidth="1"/>
    <col min="6663" max="6905" width="9.140625" style="414"/>
    <col min="6906" max="6906" width="6.85546875" style="414" customWidth="1"/>
    <col min="6907" max="6907" width="7.42578125" style="414" customWidth="1"/>
    <col min="6908" max="6908" width="21.7109375" style="414" customWidth="1"/>
    <col min="6909" max="6917" width="8.85546875" style="414" customWidth="1"/>
    <col min="6918" max="6918" width="10.28515625" style="414" customWidth="1"/>
    <col min="6919" max="7161" width="9.140625" style="414"/>
    <col min="7162" max="7162" width="6.85546875" style="414" customWidth="1"/>
    <col min="7163" max="7163" width="7.42578125" style="414" customWidth="1"/>
    <col min="7164" max="7164" width="21.7109375" style="414" customWidth="1"/>
    <col min="7165" max="7173" width="8.85546875" style="414" customWidth="1"/>
    <col min="7174" max="7174" width="10.28515625" style="414" customWidth="1"/>
    <col min="7175" max="7417" width="9.140625" style="414"/>
    <col min="7418" max="7418" width="6.85546875" style="414" customWidth="1"/>
    <col min="7419" max="7419" width="7.42578125" style="414" customWidth="1"/>
    <col min="7420" max="7420" width="21.7109375" style="414" customWidth="1"/>
    <col min="7421" max="7429" width="8.85546875" style="414" customWidth="1"/>
    <col min="7430" max="7430" width="10.28515625" style="414" customWidth="1"/>
    <col min="7431" max="7673" width="9.140625" style="414"/>
    <col min="7674" max="7674" width="6.85546875" style="414" customWidth="1"/>
    <col min="7675" max="7675" width="7.42578125" style="414" customWidth="1"/>
    <col min="7676" max="7676" width="21.7109375" style="414" customWidth="1"/>
    <col min="7677" max="7685" width="8.85546875" style="414" customWidth="1"/>
    <col min="7686" max="7686" width="10.28515625" style="414" customWidth="1"/>
    <col min="7687" max="7929" width="9.140625" style="414"/>
    <col min="7930" max="7930" width="6.85546875" style="414" customWidth="1"/>
    <col min="7931" max="7931" width="7.42578125" style="414" customWidth="1"/>
    <col min="7932" max="7932" width="21.7109375" style="414" customWidth="1"/>
    <col min="7933" max="7941" width="8.85546875" style="414" customWidth="1"/>
    <col min="7942" max="7942" width="10.28515625" style="414" customWidth="1"/>
    <col min="7943" max="8185" width="9.140625" style="414"/>
    <col min="8186" max="8186" width="6.85546875" style="414" customWidth="1"/>
    <col min="8187" max="8187" width="7.42578125" style="414" customWidth="1"/>
    <col min="8188" max="8188" width="21.7109375" style="414" customWidth="1"/>
    <col min="8189" max="8197" width="8.85546875" style="414" customWidth="1"/>
    <col min="8198" max="8198" width="10.28515625" style="414" customWidth="1"/>
    <col min="8199" max="8441" width="9.140625" style="414"/>
    <col min="8442" max="8442" width="6.85546875" style="414" customWidth="1"/>
    <col min="8443" max="8443" width="7.42578125" style="414" customWidth="1"/>
    <col min="8444" max="8444" width="21.7109375" style="414" customWidth="1"/>
    <col min="8445" max="8453" width="8.85546875" style="414" customWidth="1"/>
    <col min="8454" max="8454" width="10.28515625" style="414" customWidth="1"/>
    <col min="8455" max="8697" width="9.140625" style="414"/>
    <col min="8698" max="8698" width="6.85546875" style="414" customWidth="1"/>
    <col min="8699" max="8699" width="7.42578125" style="414" customWidth="1"/>
    <col min="8700" max="8700" width="21.7109375" style="414" customWidth="1"/>
    <col min="8701" max="8709" width="8.85546875" style="414" customWidth="1"/>
    <col min="8710" max="8710" width="10.28515625" style="414" customWidth="1"/>
    <col min="8711" max="8953" width="9.140625" style="414"/>
    <col min="8954" max="8954" width="6.85546875" style="414" customWidth="1"/>
    <col min="8955" max="8955" width="7.42578125" style="414" customWidth="1"/>
    <col min="8956" max="8956" width="21.7109375" style="414" customWidth="1"/>
    <col min="8957" max="8965" width="8.85546875" style="414" customWidth="1"/>
    <col min="8966" max="8966" width="10.28515625" style="414" customWidth="1"/>
    <col min="8967" max="9209" width="9.140625" style="414"/>
    <col min="9210" max="9210" width="6.85546875" style="414" customWidth="1"/>
    <col min="9211" max="9211" width="7.42578125" style="414" customWidth="1"/>
    <col min="9212" max="9212" width="21.7109375" style="414" customWidth="1"/>
    <col min="9213" max="9221" width="8.85546875" style="414" customWidth="1"/>
    <col min="9222" max="9222" width="10.28515625" style="414" customWidth="1"/>
    <col min="9223" max="9465" width="9.140625" style="414"/>
    <col min="9466" max="9466" width="6.85546875" style="414" customWidth="1"/>
    <col min="9467" max="9467" width="7.42578125" style="414" customWidth="1"/>
    <col min="9468" max="9468" width="21.7109375" style="414" customWidth="1"/>
    <col min="9469" max="9477" width="8.85546875" style="414" customWidth="1"/>
    <col min="9478" max="9478" width="10.28515625" style="414" customWidth="1"/>
    <col min="9479" max="9721" width="9.140625" style="414"/>
    <col min="9722" max="9722" width="6.85546875" style="414" customWidth="1"/>
    <col min="9723" max="9723" width="7.42578125" style="414" customWidth="1"/>
    <col min="9724" max="9724" width="21.7109375" style="414" customWidth="1"/>
    <col min="9725" max="9733" width="8.85546875" style="414" customWidth="1"/>
    <col min="9734" max="9734" width="10.28515625" style="414" customWidth="1"/>
    <col min="9735" max="9977" width="9.140625" style="414"/>
    <col min="9978" max="9978" width="6.85546875" style="414" customWidth="1"/>
    <col min="9979" max="9979" width="7.42578125" style="414" customWidth="1"/>
    <col min="9980" max="9980" width="21.7109375" style="414" customWidth="1"/>
    <col min="9981" max="9989" width="8.85546875" style="414" customWidth="1"/>
    <col min="9990" max="9990" width="10.28515625" style="414" customWidth="1"/>
    <col min="9991" max="10233" width="9.140625" style="414"/>
    <col min="10234" max="10234" width="6.85546875" style="414" customWidth="1"/>
    <col min="10235" max="10235" width="7.42578125" style="414" customWidth="1"/>
    <col min="10236" max="10236" width="21.7109375" style="414" customWidth="1"/>
    <col min="10237" max="10245" width="8.85546875" style="414" customWidth="1"/>
    <col min="10246" max="10246" width="10.28515625" style="414" customWidth="1"/>
    <col min="10247" max="10489" width="9.140625" style="414"/>
    <col min="10490" max="10490" width="6.85546875" style="414" customWidth="1"/>
    <col min="10491" max="10491" width="7.42578125" style="414" customWidth="1"/>
    <col min="10492" max="10492" width="21.7109375" style="414" customWidth="1"/>
    <col min="10493" max="10501" width="8.85546875" style="414" customWidth="1"/>
    <col min="10502" max="10502" width="10.28515625" style="414" customWidth="1"/>
    <col min="10503" max="10745" width="9.140625" style="414"/>
    <col min="10746" max="10746" width="6.85546875" style="414" customWidth="1"/>
    <col min="10747" max="10747" width="7.42578125" style="414" customWidth="1"/>
    <col min="10748" max="10748" width="21.7109375" style="414" customWidth="1"/>
    <col min="10749" max="10757" width="8.85546875" style="414" customWidth="1"/>
    <col min="10758" max="10758" width="10.28515625" style="414" customWidth="1"/>
    <col min="10759" max="11001" width="9.140625" style="414"/>
    <col min="11002" max="11002" width="6.85546875" style="414" customWidth="1"/>
    <col min="11003" max="11003" width="7.42578125" style="414" customWidth="1"/>
    <col min="11004" max="11004" width="21.7109375" style="414" customWidth="1"/>
    <col min="11005" max="11013" width="8.85546875" style="414" customWidth="1"/>
    <col min="11014" max="11014" width="10.28515625" style="414" customWidth="1"/>
    <col min="11015" max="11257" width="9.140625" style="414"/>
    <col min="11258" max="11258" width="6.85546875" style="414" customWidth="1"/>
    <col min="11259" max="11259" width="7.42578125" style="414" customWidth="1"/>
    <col min="11260" max="11260" width="21.7109375" style="414" customWidth="1"/>
    <col min="11261" max="11269" width="8.85546875" style="414" customWidth="1"/>
    <col min="11270" max="11270" width="10.28515625" style="414" customWidth="1"/>
    <col min="11271" max="11513" width="9.140625" style="414"/>
    <col min="11514" max="11514" width="6.85546875" style="414" customWidth="1"/>
    <col min="11515" max="11515" width="7.42578125" style="414" customWidth="1"/>
    <col min="11516" max="11516" width="21.7109375" style="414" customWidth="1"/>
    <col min="11517" max="11525" width="8.85546875" style="414" customWidth="1"/>
    <col min="11526" max="11526" width="10.28515625" style="414" customWidth="1"/>
    <col min="11527" max="11769" width="9.140625" style="414"/>
    <col min="11770" max="11770" width="6.85546875" style="414" customWidth="1"/>
    <col min="11771" max="11771" width="7.42578125" style="414" customWidth="1"/>
    <col min="11772" max="11772" width="21.7109375" style="414" customWidth="1"/>
    <col min="11773" max="11781" width="8.85546875" style="414" customWidth="1"/>
    <col min="11782" max="11782" width="10.28515625" style="414" customWidth="1"/>
    <col min="11783" max="12025" width="9.140625" style="414"/>
    <col min="12026" max="12026" width="6.85546875" style="414" customWidth="1"/>
    <col min="12027" max="12027" width="7.42578125" style="414" customWidth="1"/>
    <col min="12028" max="12028" width="21.7109375" style="414" customWidth="1"/>
    <col min="12029" max="12037" width="8.85546875" style="414" customWidth="1"/>
    <col min="12038" max="12038" width="10.28515625" style="414" customWidth="1"/>
    <col min="12039" max="12281" width="9.140625" style="414"/>
    <col min="12282" max="12282" width="6.85546875" style="414" customWidth="1"/>
    <col min="12283" max="12283" width="7.42578125" style="414" customWidth="1"/>
    <col min="12284" max="12284" width="21.7109375" style="414" customWidth="1"/>
    <col min="12285" max="12293" width="8.85546875" style="414" customWidth="1"/>
    <col min="12294" max="12294" width="10.28515625" style="414" customWidth="1"/>
    <col min="12295" max="12537" width="9.140625" style="414"/>
    <col min="12538" max="12538" width="6.85546875" style="414" customWidth="1"/>
    <col min="12539" max="12539" width="7.42578125" style="414" customWidth="1"/>
    <col min="12540" max="12540" width="21.7109375" style="414" customWidth="1"/>
    <col min="12541" max="12549" width="8.85546875" style="414" customWidth="1"/>
    <col min="12550" max="12550" width="10.28515625" style="414" customWidth="1"/>
    <col min="12551" max="12793" width="9.140625" style="414"/>
    <col min="12794" max="12794" width="6.85546875" style="414" customWidth="1"/>
    <col min="12795" max="12795" width="7.42578125" style="414" customWidth="1"/>
    <col min="12796" max="12796" width="21.7109375" style="414" customWidth="1"/>
    <col min="12797" max="12805" width="8.85546875" style="414" customWidth="1"/>
    <col min="12806" max="12806" width="10.28515625" style="414" customWidth="1"/>
    <col min="12807" max="13049" width="9.140625" style="414"/>
    <col min="13050" max="13050" width="6.85546875" style="414" customWidth="1"/>
    <col min="13051" max="13051" width="7.42578125" style="414" customWidth="1"/>
    <col min="13052" max="13052" width="21.7109375" style="414" customWidth="1"/>
    <col min="13053" max="13061" width="8.85546875" style="414" customWidth="1"/>
    <col min="13062" max="13062" width="10.28515625" style="414" customWidth="1"/>
    <col min="13063" max="13305" width="9.140625" style="414"/>
    <col min="13306" max="13306" width="6.85546875" style="414" customWidth="1"/>
    <col min="13307" max="13307" width="7.42578125" style="414" customWidth="1"/>
    <col min="13308" max="13308" width="21.7109375" style="414" customWidth="1"/>
    <col min="13309" max="13317" width="8.85546875" style="414" customWidth="1"/>
    <col min="13318" max="13318" width="10.28515625" style="414" customWidth="1"/>
    <col min="13319" max="13561" width="9.140625" style="414"/>
    <col min="13562" max="13562" width="6.85546875" style="414" customWidth="1"/>
    <col min="13563" max="13563" width="7.42578125" style="414" customWidth="1"/>
    <col min="13564" max="13564" width="21.7109375" style="414" customWidth="1"/>
    <col min="13565" max="13573" width="8.85546875" style="414" customWidth="1"/>
    <col min="13574" max="13574" width="10.28515625" style="414" customWidth="1"/>
    <col min="13575" max="13817" width="9.140625" style="414"/>
    <col min="13818" max="13818" width="6.85546875" style="414" customWidth="1"/>
    <col min="13819" max="13819" width="7.42578125" style="414" customWidth="1"/>
    <col min="13820" max="13820" width="21.7109375" style="414" customWidth="1"/>
    <col min="13821" max="13829" width="8.85546875" style="414" customWidth="1"/>
    <col min="13830" max="13830" width="10.28515625" style="414" customWidth="1"/>
    <col min="13831" max="14073" width="9.140625" style="414"/>
    <col min="14074" max="14074" width="6.85546875" style="414" customWidth="1"/>
    <col min="14075" max="14075" width="7.42578125" style="414" customWidth="1"/>
    <col min="14076" max="14076" width="21.7109375" style="414" customWidth="1"/>
    <col min="14077" max="14085" width="8.85546875" style="414" customWidth="1"/>
    <col min="14086" max="14086" width="10.28515625" style="414" customWidth="1"/>
    <col min="14087" max="14329" width="9.140625" style="414"/>
    <col min="14330" max="14330" width="6.85546875" style="414" customWidth="1"/>
    <col min="14331" max="14331" width="7.42578125" style="414" customWidth="1"/>
    <col min="14332" max="14332" width="21.7109375" style="414" customWidth="1"/>
    <col min="14333" max="14341" width="8.85546875" style="414" customWidth="1"/>
    <col min="14342" max="14342" width="10.28515625" style="414" customWidth="1"/>
    <col min="14343" max="14585" width="9.140625" style="414"/>
    <col min="14586" max="14586" width="6.85546875" style="414" customWidth="1"/>
    <col min="14587" max="14587" width="7.42578125" style="414" customWidth="1"/>
    <col min="14588" max="14588" width="21.7109375" style="414" customWidth="1"/>
    <col min="14589" max="14597" width="8.85546875" style="414" customWidth="1"/>
    <col min="14598" max="14598" width="10.28515625" style="414" customWidth="1"/>
    <col min="14599" max="14841" width="9.140625" style="414"/>
    <col min="14842" max="14842" width="6.85546875" style="414" customWidth="1"/>
    <col min="14843" max="14843" width="7.42578125" style="414" customWidth="1"/>
    <col min="14844" max="14844" width="21.7109375" style="414" customWidth="1"/>
    <col min="14845" max="14853" width="8.85546875" style="414" customWidth="1"/>
    <col min="14854" max="14854" width="10.28515625" style="414" customWidth="1"/>
    <col min="14855" max="15097" width="9.140625" style="414"/>
    <col min="15098" max="15098" width="6.85546875" style="414" customWidth="1"/>
    <col min="15099" max="15099" width="7.42578125" style="414" customWidth="1"/>
    <col min="15100" max="15100" width="21.7109375" style="414" customWidth="1"/>
    <col min="15101" max="15109" width="8.85546875" style="414" customWidth="1"/>
    <col min="15110" max="15110" width="10.28515625" style="414" customWidth="1"/>
    <col min="15111" max="15353" width="9.140625" style="414"/>
    <col min="15354" max="15354" width="6.85546875" style="414" customWidth="1"/>
    <col min="15355" max="15355" width="7.42578125" style="414" customWidth="1"/>
    <col min="15356" max="15356" width="21.7109375" style="414" customWidth="1"/>
    <col min="15357" max="15365" width="8.85546875" style="414" customWidth="1"/>
    <col min="15366" max="15366" width="10.28515625" style="414" customWidth="1"/>
    <col min="15367" max="15609" width="9.140625" style="414"/>
    <col min="15610" max="15610" width="6.85546875" style="414" customWidth="1"/>
    <col min="15611" max="15611" width="7.42578125" style="414" customWidth="1"/>
    <col min="15612" max="15612" width="21.7109375" style="414" customWidth="1"/>
    <col min="15613" max="15621" width="8.85546875" style="414" customWidth="1"/>
    <col min="15622" max="15622" width="10.28515625" style="414" customWidth="1"/>
    <col min="15623" max="15865" width="9.140625" style="414"/>
    <col min="15866" max="15866" width="6.85546875" style="414" customWidth="1"/>
    <col min="15867" max="15867" width="7.42578125" style="414" customWidth="1"/>
    <col min="15868" max="15868" width="21.7109375" style="414" customWidth="1"/>
    <col min="15869" max="15877" width="8.85546875" style="414" customWidth="1"/>
    <col min="15878" max="15878" width="10.28515625" style="414" customWidth="1"/>
    <col min="15879" max="16121" width="9.140625" style="414"/>
    <col min="16122" max="16122" width="6.85546875" style="414" customWidth="1"/>
    <col min="16123" max="16123" width="7.42578125" style="414" customWidth="1"/>
    <col min="16124" max="16124" width="21.7109375" style="414" customWidth="1"/>
    <col min="16125" max="16133" width="8.85546875" style="414" customWidth="1"/>
    <col min="16134" max="16134" width="10.28515625" style="414" customWidth="1"/>
    <col min="16135" max="16384" width="9.140625" style="414"/>
  </cols>
  <sheetData>
    <row r="1" spans="1:8" ht="12.75" customHeight="1"/>
    <row r="2" spans="1:8" ht="21">
      <c r="A2" s="606" t="s">
        <v>538</v>
      </c>
      <c r="B2" s="606"/>
      <c r="C2" s="606"/>
      <c r="D2" s="606"/>
      <c r="E2" s="606"/>
      <c r="F2" s="606"/>
      <c r="G2" s="606"/>
      <c r="H2" s="487"/>
    </row>
    <row r="3" spans="1:8" ht="6.75" customHeight="1"/>
    <row r="4" spans="1:8" s="420" customFormat="1" ht="15.75">
      <c r="A4" s="415"/>
      <c r="B4" s="416"/>
      <c r="C4" s="417"/>
      <c r="D4" s="418" t="s">
        <v>142</v>
      </c>
      <c r="E4" s="418" t="s">
        <v>142</v>
      </c>
      <c r="F4" s="419"/>
    </row>
    <row r="5" spans="1:8" s="420" customFormat="1" ht="15.75">
      <c r="A5" s="421"/>
      <c r="B5" s="422"/>
      <c r="C5" s="423" t="s">
        <v>142</v>
      </c>
      <c r="D5" s="424" t="s">
        <v>533</v>
      </c>
      <c r="E5" s="424" t="s">
        <v>26</v>
      </c>
      <c r="F5" s="425"/>
    </row>
    <row r="6" spans="1:8" s="420" customFormat="1" ht="15.75">
      <c r="A6" s="421"/>
      <c r="B6" s="422"/>
      <c r="C6" s="426"/>
      <c r="D6" s="424"/>
      <c r="E6" s="424"/>
      <c r="F6" s="425" t="s">
        <v>218</v>
      </c>
    </row>
    <row r="7" spans="1:8" s="420" customFormat="1" ht="15.75">
      <c r="A7" s="427" t="s">
        <v>442</v>
      </c>
      <c r="B7" s="422"/>
      <c r="C7" s="426"/>
      <c r="D7" s="424"/>
      <c r="E7" s="424"/>
      <c r="F7" s="425"/>
    </row>
    <row r="8" spans="1:8" s="420" customFormat="1" ht="15.75">
      <c r="A8" s="428"/>
      <c r="B8" s="429"/>
      <c r="C8" s="430"/>
      <c r="D8" s="431"/>
      <c r="E8" s="431"/>
      <c r="F8" s="432"/>
    </row>
    <row r="9" spans="1:8" s="420" customFormat="1" ht="15.75">
      <c r="A9" s="439" t="s">
        <v>26</v>
      </c>
      <c r="B9" s="439" t="s">
        <v>26</v>
      </c>
      <c r="C9" s="434" t="s">
        <v>207</v>
      </c>
      <c r="D9" s="436"/>
      <c r="E9" s="436">
        <v>100000</v>
      </c>
      <c r="F9" s="438">
        <f t="shared" ref="F9:F15" si="0">SUM(D9:E9)</f>
        <v>100000</v>
      </c>
    </row>
    <row r="10" spans="1:8" s="420" customFormat="1" ht="15.75">
      <c r="A10" s="439"/>
      <c r="B10" s="439"/>
      <c r="C10" s="443" t="s">
        <v>485</v>
      </c>
      <c r="D10" s="444"/>
      <c r="E10" s="444">
        <v>58000</v>
      </c>
      <c r="F10" s="438">
        <f t="shared" si="0"/>
        <v>58000</v>
      </c>
    </row>
    <row r="11" spans="1:8" s="420" customFormat="1" ht="15.75">
      <c r="A11" s="433"/>
      <c r="B11" s="433" t="s">
        <v>448</v>
      </c>
      <c r="C11" s="451" t="s">
        <v>245</v>
      </c>
      <c r="D11" s="446">
        <v>350000</v>
      </c>
      <c r="E11" s="436"/>
      <c r="F11" s="438">
        <f>SUM(D11:E11)</f>
        <v>350000</v>
      </c>
    </row>
    <row r="12" spans="1:8" s="420" customFormat="1" ht="15.75">
      <c r="A12" s="439" t="s">
        <v>125</v>
      </c>
      <c r="B12" s="439" t="s">
        <v>451</v>
      </c>
      <c r="C12" s="451" t="s">
        <v>247</v>
      </c>
      <c r="D12" s="446">
        <v>42000</v>
      </c>
      <c r="E12" s="436"/>
      <c r="F12" s="438">
        <f>SUM(D12:E12)</f>
        <v>42000</v>
      </c>
    </row>
    <row r="13" spans="1:8" s="420" customFormat="1" ht="15.75">
      <c r="A13" s="439"/>
      <c r="B13" s="439"/>
      <c r="C13" s="451" t="s">
        <v>452</v>
      </c>
      <c r="D13" s="446">
        <v>200000</v>
      </c>
      <c r="E13" s="436"/>
      <c r="F13" s="438">
        <v>141000</v>
      </c>
    </row>
    <row r="14" spans="1:8" s="420" customFormat="1" ht="15.75">
      <c r="A14" s="439"/>
      <c r="B14" s="439"/>
      <c r="C14" s="451" t="s">
        <v>19</v>
      </c>
      <c r="D14" s="446">
        <v>8000</v>
      </c>
      <c r="E14" s="436"/>
      <c r="F14" s="438">
        <v>18000</v>
      </c>
    </row>
    <row r="15" spans="1:8" s="420" customFormat="1" ht="31.5">
      <c r="A15" s="433" t="s">
        <v>144</v>
      </c>
      <c r="B15" s="433" t="s">
        <v>453</v>
      </c>
      <c r="C15" s="434" t="s">
        <v>250</v>
      </c>
      <c r="D15" s="446">
        <v>50000</v>
      </c>
      <c r="E15" s="436"/>
      <c r="F15" s="441">
        <f t="shared" si="0"/>
        <v>50000</v>
      </c>
    </row>
    <row r="16" spans="1:8" s="420" customFormat="1" ht="15.75">
      <c r="A16" s="479" t="s">
        <v>456</v>
      </c>
      <c r="B16" s="439" t="s">
        <v>454</v>
      </c>
      <c r="C16" s="434" t="s">
        <v>253</v>
      </c>
      <c r="D16" s="446">
        <v>10000</v>
      </c>
      <c r="E16" s="436"/>
      <c r="F16" s="438">
        <f t="shared" ref="F16:F19" si="1">SUM(D16:E16)</f>
        <v>10000</v>
      </c>
    </row>
    <row r="17" spans="1:6" s="420" customFormat="1" ht="31.5">
      <c r="A17" s="439"/>
      <c r="B17" s="439"/>
      <c r="C17" s="434" t="s">
        <v>455</v>
      </c>
      <c r="D17" s="446">
        <v>10000</v>
      </c>
      <c r="E17" s="436"/>
      <c r="F17" s="441">
        <f t="shared" si="1"/>
        <v>10000</v>
      </c>
    </row>
    <row r="18" spans="1:6" s="420" customFormat="1" ht="15.75">
      <c r="A18" s="439"/>
      <c r="B18" s="433" t="s">
        <v>256</v>
      </c>
      <c r="C18" s="452" t="s">
        <v>257</v>
      </c>
      <c r="D18" s="446">
        <v>450000</v>
      </c>
      <c r="E18" s="436"/>
      <c r="F18" s="438">
        <f t="shared" si="1"/>
        <v>450000</v>
      </c>
    </row>
    <row r="19" spans="1:6" s="420" customFormat="1" ht="22.5" customHeight="1">
      <c r="A19" s="439"/>
      <c r="B19" s="439"/>
      <c r="C19" s="452" t="s">
        <v>458</v>
      </c>
      <c r="D19" s="436">
        <v>10000</v>
      </c>
      <c r="E19" s="436"/>
      <c r="F19" s="438">
        <f t="shared" si="1"/>
        <v>10000</v>
      </c>
    </row>
    <row r="20" spans="1:6" s="420" customFormat="1" ht="15.75">
      <c r="A20" s="439"/>
      <c r="B20" s="439"/>
      <c r="C20" s="459" t="s">
        <v>258</v>
      </c>
      <c r="D20" s="436">
        <v>100000</v>
      </c>
      <c r="E20" s="436"/>
      <c r="F20" s="441">
        <f>SUM(D20:E20)</f>
        <v>100000</v>
      </c>
    </row>
    <row r="21" spans="1:6" s="420" customFormat="1" ht="15.75">
      <c r="A21" s="439"/>
      <c r="B21" s="433" t="s">
        <v>259</v>
      </c>
      <c r="C21" s="459" t="s">
        <v>463</v>
      </c>
      <c r="D21" s="436">
        <v>40000</v>
      </c>
      <c r="E21" s="436"/>
      <c r="F21" s="438">
        <f>SUM(D21:E21)</f>
        <v>40000</v>
      </c>
    </row>
    <row r="22" spans="1:6" s="420" customFormat="1" ht="15.75">
      <c r="A22" s="439"/>
      <c r="B22" s="439"/>
      <c r="C22" s="459" t="s">
        <v>464</v>
      </c>
      <c r="D22" s="436">
        <v>20000</v>
      </c>
      <c r="E22" s="436"/>
      <c r="F22" s="438">
        <f t="shared" ref="F22" si="2">SUM(D22:E22)</f>
        <v>20000</v>
      </c>
    </row>
    <row r="23" spans="1:6" s="420" customFormat="1" ht="21.75" customHeight="1">
      <c r="A23" s="439"/>
      <c r="B23" s="439"/>
      <c r="C23" s="459" t="s">
        <v>466</v>
      </c>
      <c r="D23" s="436">
        <v>40000</v>
      </c>
      <c r="E23" s="436"/>
      <c r="F23" s="438">
        <f>SUM(D23:E23)</f>
        <v>40000</v>
      </c>
    </row>
    <row r="24" spans="1:6" s="420" customFormat="1" ht="15.75">
      <c r="A24" s="439"/>
      <c r="B24" s="439"/>
      <c r="C24" s="459" t="s">
        <v>467</v>
      </c>
      <c r="D24" s="436">
        <v>30000</v>
      </c>
      <c r="E24" s="436"/>
      <c r="F24" s="438">
        <f>SUM(D24:E24)</f>
        <v>30000</v>
      </c>
    </row>
    <row r="25" spans="1:6" s="420" customFormat="1" ht="15.75">
      <c r="A25" s="428"/>
      <c r="B25" s="442"/>
      <c r="C25" s="459" t="s">
        <v>468</v>
      </c>
      <c r="D25" s="436">
        <v>10000</v>
      </c>
      <c r="E25" s="436"/>
      <c r="F25" s="438">
        <f>SUM(D25:E25)</f>
        <v>10000</v>
      </c>
    </row>
    <row r="26" spans="1:6" s="420" customFormat="1" ht="15.75">
      <c r="A26" s="433" t="s">
        <v>144</v>
      </c>
      <c r="B26" s="433" t="s">
        <v>259</v>
      </c>
      <c r="C26" s="459" t="s">
        <v>500</v>
      </c>
      <c r="D26" s="436"/>
      <c r="E26" s="436"/>
      <c r="F26" s="441">
        <v>200000</v>
      </c>
    </row>
    <row r="27" spans="1:6" s="420" customFormat="1" ht="15.75">
      <c r="A27" s="439" t="s">
        <v>456</v>
      </c>
      <c r="B27" s="439"/>
      <c r="C27" s="459" t="s">
        <v>473</v>
      </c>
      <c r="D27" s="436">
        <v>20000</v>
      </c>
      <c r="E27" s="436"/>
      <c r="F27" s="438">
        <f>SUM(D27:E27)</f>
        <v>20000</v>
      </c>
    </row>
    <row r="28" spans="1:6" s="420" customFormat="1" ht="15.75">
      <c r="A28" s="439"/>
      <c r="B28" s="442"/>
      <c r="C28" s="459" t="s">
        <v>474</v>
      </c>
      <c r="D28" s="436">
        <v>45000</v>
      </c>
      <c r="E28" s="436"/>
      <c r="F28" s="438">
        <f t="shared" ref="F28:F36" si="3">SUM(D28:E28)</f>
        <v>45000</v>
      </c>
    </row>
    <row r="29" spans="1:6" s="420" customFormat="1" ht="15.75">
      <c r="A29" s="439"/>
      <c r="B29" s="433" t="s">
        <v>476</v>
      </c>
      <c r="C29" s="459" t="s">
        <v>475</v>
      </c>
      <c r="D29" s="449">
        <v>1500000</v>
      </c>
      <c r="E29" s="449"/>
      <c r="F29" s="450">
        <f>SUM(D29:E29)</f>
        <v>1500000</v>
      </c>
    </row>
    <row r="30" spans="1:6" s="420" customFormat="1" ht="15.75">
      <c r="A30" s="439"/>
      <c r="B30" s="439" t="s">
        <v>477</v>
      </c>
      <c r="C30" s="460" t="s">
        <v>479</v>
      </c>
      <c r="D30" s="436">
        <v>2000</v>
      </c>
      <c r="E30" s="436"/>
      <c r="F30" s="438">
        <f t="shared" ref="F30" si="4">SUM(D30:E30)</f>
        <v>2000</v>
      </c>
    </row>
    <row r="31" spans="1:6" s="420" customFormat="1" ht="15.75">
      <c r="A31" s="433" t="s">
        <v>126</v>
      </c>
      <c r="B31" s="433" t="s">
        <v>232</v>
      </c>
      <c r="C31" s="462" t="s">
        <v>110</v>
      </c>
      <c r="D31" s="477">
        <v>22000</v>
      </c>
      <c r="E31" s="436"/>
      <c r="F31" s="438">
        <f t="shared" si="3"/>
        <v>22000</v>
      </c>
    </row>
    <row r="32" spans="1:6" s="420" customFormat="1" ht="15.75">
      <c r="A32" s="439"/>
      <c r="B32" s="439"/>
      <c r="C32" s="462" t="s">
        <v>421</v>
      </c>
      <c r="D32" s="477">
        <v>38000</v>
      </c>
      <c r="E32" s="436"/>
      <c r="F32" s="438">
        <f t="shared" ref="F32" si="5">SUM(D32:E32)</f>
        <v>38000</v>
      </c>
    </row>
    <row r="33" spans="1:9" s="420" customFormat="1" ht="15.75">
      <c r="A33" s="439"/>
      <c r="B33" s="464"/>
      <c r="C33" s="434" t="s">
        <v>423</v>
      </c>
      <c r="D33" s="437">
        <v>165000</v>
      </c>
      <c r="E33" s="436"/>
      <c r="F33" s="441">
        <f t="shared" ref="F33" si="6">SUM(D33:E33)</f>
        <v>165000</v>
      </c>
    </row>
    <row r="34" spans="1:9" s="420" customFormat="1" ht="31.5">
      <c r="A34" s="439"/>
      <c r="B34" s="465" t="s">
        <v>491</v>
      </c>
      <c r="C34" s="434" t="s">
        <v>79</v>
      </c>
      <c r="D34" s="437">
        <v>30000</v>
      </c>
      <c r="E34" s="436"/>
      <c r="F34" s="441">
        <f t="shared" si="3"/>
        <v>30000</v>
      </c>
    </row>
    <row r="35" spans="1:9" s="420" customFormat="1" ht="31.5">
      <c r="A35" s="439"/>
      <c r="B35" s="480" t="s">
        <v>492</v>
      </c>
      <c r="C35" s="434" t="s">
        <v>534</v>
      </c>
      <c r="D35" s="477">
        <v>114000</v>
      </c>
      <c r="E35" s="481"/>
      <c r="F35" s="482">
        <f t="shared" si="3"/>
        <v>114000</v>
      </c>
    </row>
    <row r="36" spans="1:9" s="420" customFormat="1" ht="31.5">
      <c r="A36" s="421"/>
      <c r="B36" s="480"/>
      <c r="C36" s="434" t="s">
        <v>32</v>
      </c>
      <c r="D36" s="437">
        <v>36000</v>
      </c>
      <c r="E36" s="436"/>
      <c r="F36" s="441">
        <f t="shared" si="3"/>
        <v>36000</v>
      </c>
    </row>
    <row r="37" spans="1:9" s="420" customFormat="1" ht="15.75">
      <c r="A37" s="471"/>
      <c r="B37" s="472"/>
      <c r="C37" s="473" t="s">
        <v>218</v>
      </c>
      <c r="D37" s="474">
        <f>SUM(D9:D36)</f>
        <v>3342000</v>
      </c>
      <c r="E37" s="475">
        <f>SUM(E9:E36)</f>
        <v>158000</v>
      </c>
      <c r="F37" s="438">
        <f>SUM(D37:E37)</f>
        <v>3500000</v>
      </c>
    </row>
    <row r="38" spans="1:9" s="420" customFormat="1">
      <c r="A38" s="410"/>
      <c r="B38" s="410"/>
      <c r="C38" s="411"/>
      <c r="D38" s="412"/>
      <c r="E38" s="412"/>
      <c r="F38" s="413"/>
    </row>
    <row r="39" spans="1:9" s="420" customFormat="1">
      <c r="A39" s="410"/>
      <c r="B39" s="410"/>
      <c r="C39" s="411"/>
      <c r="D39" s="412"/>
      <c r="E39" s="412"/>
      <c r="F39" s="413"/>
      <c r="I39" s="456"/>
    </row>
    <row r="40" spans="1:9" s="420" customFormat="1">
      <c r="A40" s="410"/>
      <c r="B40" s="410"/>
      <c r="C40" s="411"/>
      <c r="D40" s="412"/>
      <c r="E40" s="412"/>
      <c r="F40" s="413"/>
    </row>
    <row r="41" spans="1:9" s="420" customFormat="1">
      <c r="A41" s="410"/>
      <c r="B41" s="410"/>
      <c r="C41" s="411"/>
      <c r="D41" s="412"/>
      <c r="E41" s="412"/>
      <c r="F41" s="413"/>
    </row>
    <row r="42" spans="1:9" s="420" customFormat="1">
      <c r="A42" s="410"/>
      <c r="B42" s="410"/>
      <c r="C42" s="411"/>
      <c r="D42" s="412"/>
      <c r="E42" s="412"/>
      <c r="F42" s="413"/>
    </row>
    <row r="43" spans="1:9" s="420" customFormat="1">
      <c r="A43" s="410"/>
      <c r="B43" s="410"/>
      <c r="C43" s="411"/>
      <c r="D43" s="412"/>
      <c r="E43" s="412"/>
      <c r="F43" s="413"/>
    </row>
    <row r="44" spans="1:9" s="420" customFormat="1">
      <c r="A44" s="410"/>
      <c r="B44" s="410"/>
      <c r="C44" s="411"/>
      <c r="D44" s="412"/>
      <c r="E44" s="412"/>
      <c r="F44" s="413"/>
    </row>
    <row r="45" spans="1:9" s="420" customFormat="1">
      <c r="A45" s="410"/>
      <c r="B45" s="410"/>
      <c r="C45" s="411"/>
      <c r="D45" s="412"/>
      <c r="E45" s="412"/>
      <c r="F45" s="413"/>
    </row>
    <row r="46" spans="1:9" s="420" customFormat="1">
      <c r="A46" s="410"/>
      <c r="B46" s="410"/>
      <c r="C46" s="411"/>
      <c r="D46" s="412"/>
      <c r="E46" s="412"/>
      <c r="F46" s="413"/>
    </row>
    <row r="47" spans="1:9" s="420" customFormat="1">
      <c r="A47" s="410"/>
      <c r="B47" s="410"/>
      <c r="C47" s="411"/>
      <c r="D47" s="412"/>
      <c r="E47" s="412"/>
      <c r="F47" s="413"/>
    </row>
    <row r="48" spans="1:9" s="420" customFormat="1">
      <c r="A48" s="410"/>
      <c r="B48" s="410"/>
      <c r="C48" s="411"/>
      <c r="D48" s="412"/>
      <c r="E48" s="412"/>
      <c r="F48" s="413"/>
    </row>
    <row r="49" spans="1:8" s="420" customFormat="1">
      <c r="A49" s="410"/>
      <c r="B49" s="410"/>
      <c r="C49" s="411"/>
      <c r="D49" s="412"/>
      <c r="E49" s="412"/>
      <c r="F49" s="413"/>
    </row>
    <row r="50" spans="1:8" s="420" customFormat="1">
      <c r="A50" s="410"/>
      <c r="B50" s="410"/>
      <c r="C50" s="411"/>
      <c r="D50" s="412"/>
      <c r="E50" s="412"/>
      <c r="F50" s="413"/>
    </row>
    <row r="51" spans="1:8" s="420" customFormat="1">
      <c r="A51" s="410"/>
      <c r="B51" s="410"/>
      <c r="C51" s="411"/>
      <c r="D51" s="412"/>
      <c r="E51" s="412"/>
      <c r="F51" s="413"/>
    </row>
    <row r="52" spans="1:8" s="420" customFormat="1">
      <c r="A52" s="410"/>
      <c r="B52" s="410"/>
      <c r="C52" s="411"/>
      <c r="D52" s="412"/>
      <c r="E52" s="412"/>
      <c r="F52" s="413"/>
    </row>
    <row r="53" spans="1:8" s="420" customFormat="1">
      <c r="A53" s="410"/>
      <c r="B53" s="410"/>
      <c r="C53" s="411"/>
      <c r="D53" s="412"/>
      <c r="E53" s="412"/>
      <c r="F53" s="413"/>
      <c r="H53" s="456"/>
    </row>
    <row r="54" spans="1:8" s="420" customFormat="1">
      <c r="A54" s="410"/>
      <c r="B54" s="410"/>
      <c r="C54" s="411"/>
      <c r="D54" s="412"/>
      <c r="E54" s="412"/>
      <c r="F54" s="413"/>
    </row>
    <row r="55" spans="1:8" s="420" customFormat="1">
      <c r="A55" s="410"/>
      <c r="B55" s="410"/>
      <c r="C55" s="411"/>
      <c r="D55" s="412"/>
      <c r="E55" s="412"/>
      <c r="F55" s="413"/>
    </row>
    <row r="56" spans="1:8" s="420" customFormat="1">
      <c r="A56" s="410"/>
      <c r="B56" s="410"/>
      <c r="C56" s="411"/>
      <c r="D56" s="412"/>
      <c r="E56" s="412"/>
      <c r="F56" s="413"/>
    </row>
    <row r="57" spans="1:8" s="420" customFormat="1">
      <c r="A57" s="410"/>
      <c r="B57" s="410"/>
      <c r="C57" s="411"/>
      <c r="D57" s="412"/>
      <c r="E57" s="412"/>
      <c r="F57" s="413"/>
    </row>
    <row r="58" spans="1:8" s="420" customFormat="1">
      <c r="A58" s="410"/>
      <c r="B58" s="410"/>
      <c r="C58" s="411"/>
      <c r="D58" s="412"/>
      <c r="E58" s="412"/>
      <c r="F58" s="413"/>
    </row>
    <row r="59" spans="1:8" s="420" customFormat="1">
      <c r="A59" s="410"/>
      <c r="B59" s="410"/>
      <c r="C59" s="411"/>
      <c r="D59" s="412"/>
      <c r="E59" s="412"/>
      <c r="F59" s="413"/>
    </row>
    <row r="60" spans="1:8" s="420" customFormat="1">
      <c r="A60" s="410"/>
      <c r="B60" s="410"/>
      <c r="C60" s="411"/>
      <c r="D60" s="412"/>
      <c r="E60" s="412"/>
      <c r="F60" s="413"/>
    </row>
    <row r="61" spans="1:8" s="420" customFormat="1" ht="42" customHeight="1">
      <c r="A61" s="410"/>
      <c r="B61" s="410"/>
      <c r="C61" s="411"/>
      <c r="D61" s="412"/>
      <c r="E61" s="412"/>
      <c r="F61" s="413"/>
    </row>
    <row r="62" spans="1:8" s="420" customFormat="1">
      <c r="A62" s="410"/>
      <c r="B62" s="410"/>
      <c r="C62" s="411"/>
      <c r="D62" s="412"/>
      <c r="E62" s="412"/>
      <c r="F62" s="413"/>
    </row>
    <row r="63" spans="1:8" s="420" customFormat="1">
      <c r="A63" s="410"/>
      <c r="B63" s="410"/>
      <c r="C63" s="411"/>
      <c r="D63" s="412"/>
      <c r="E63" s="412"/>
      <c r="F63" s="413"/>
    </row>
    <row r="64" spans="1:8" s="420" customFormat="1">
      <c r="A64" s="410"/>
      <c r="B64" s="410"/>
      <c r="C64" s="411"/>
      <c r="D64" s="412"/>
      <c r="E64" s="412"/>
      <c r="F64" s="413"/>
    </row>
    <row r="65" spans="1:10" s="420" customFormat="1">
      <c r="A65" s="410"/>
      <c r="B65" s="410"/>
      <c r="C65" s="411"/>
      <c r="D65" s="412"/>
      <c r="E65" s="412"/>
      <c r="F65" s="413"/>
    </row>
    <row r="66" spans="1:10" s="420" customFormat="1">
      <c r="A66" s="410"/>
      <c r="B66" s="410"/>
      <c r="C66" s="411"/>
      <c r="D66" s="412"/>
      <c r="E66" s="412"/>
      <c r="F66" s="413"/>
    </row>
    <row r="67" spans="1:10" s="420" customFormat="1" ht="21.75" customHeight="1">
      <c r="A67" s="410"/>
      <c r="B67" s="410"/>
      <c r="C67" s="411"/>
      <c r="D67" s="412"/>
      <c r="E67" s="412"/>
      <c r="F67" s="413"/>
    </row>
    <row r="68" spans="1:10" s="420" customFormat="1">
      <c r="A68" s="410"/>
      <c r="B68" s="410"/>
      <c r="C68" s="411"/>
      <c r="D68" s="412"/>
      <c r="E68" s="412"/>
      <c r="F68" s="413"/>
    </row>
    <row r="69" spans="1:10" s="420" customFormat="1">
      <c r="A69" s="410"/>
      <c r="B69" s="410"/>
      <c r="C69" s="411"/>
      <c r="D69" s="412"/>
      <c r="E69" s="412"/>
      <c r="F69" s="413"/>
      <c r="I69" s="456"/>
    </row>
    <row r="70" spans="1:10" s="420" customFormat="1">
      <c r="A70" s="410"/>
      <c r="B70" s="410"/>
      <c r="C70" s="411"/>
      <c r="D70" s="412"/>
      <c r="E70" s="412"/>
      <c r="F70" s="413"/>
      <c r="J70" s="456"/>
    </row>
    <row r="71" spans="1:10" s="420" customFormat="1">
      <c r="A71" s="410"/>
      <c r="B71" s="410"/>
      <c r="C71" s="411"/>
      <c r="D71" s="412"/>
      <c r="E71" s="412"/>
      <c r="F71" s="413"/>
    </row>
    <row r="72" spans="1:10" s="420" customFormat="1">
      <c r="A72" s="410"/>
      <c r="B72" s="410"/>
      <c r="C72" s="411"/>
      <c r="D72" s="412"/>
      <c r="E72" s="412"/>
      <c r="F72" s="413"/>
    </row>
    <row r="73" spans="1:10" s="420" customFormat="1">
      <c r="A73" s="410"/>
      <c r="B73" s="410"/>
      <c r="C73" s="411"/>
      <c r="D73" s="412"/>
      <c r="E73" s="412"/>
      <c r="F73" s="413"/>
    </row>
    <row r="74" spans="1:10" s="420" customFormat="1">
      <c r="A74" s="410"/>
      <c r="B74" s="410"/>
      <c r="C74" s="411"/>
      <c r="D74" s="412"/>
      <c r="E74" s="412"/>
      <c r="F74" s="413"/>
      <c r="J74" s="456"/>
    </row>
    <row r="75" spans="1:10" s="420" customFormat="1">
      <c r="A75" s="410"/>
      <c r="B75" s="410"/>
      <c r="C75" s="411"/>
      <c r="D75" s="412"/>
      <c r="E75" s="412"/>
      <c r="F75" s="413"/>
    </row>
    <row r="76" spans="1:10" s="420" customFormat="1">
      <c r="A76" s="410"/>
      <c r="B76" s="410"/>
      <c r="C76" s="411"/>
      <c r="D76" s="412"/>
      <c r="E76" s="412"/>
      <c r="F76" s="413"/>
    </row>
    <row r="77" spans="1:10" s="420" customFormat="1">
      <c r="A77" s="410"/>
      <c r="B77" s="410"/>
      <c r="C77" s="411"/>
      <c r="D77" s="412"/>
      <c r="E77" s="412"/>
      <c r="F77" s="413"/>
    </row>
    <row r="78" spans="1:10" s="420" customFormat="1">
      <c r="A78" s="410"/>
      <c r="B78" s="410"/>
      <c r="C78" s="411"/>
      <c r="D78" s="412"/>
      <c r="E78" s="412"/>
      <c r="F78" s="413"/>
    </row>
    <row r="79" spans="1:10" s="420" customFormat="1">
      <c r="A79" s="410"/>
      <c r="B79" s="410"/>
      <c r="C79" s="411"/>
      <c r="D79" s="412"/>
      <c r="E79" s="412"/>
      <c r="F79" s="413"/>
    </row>
    <row r="80" spans="1:10" s="420" customFormat="1">
      <c r="A80" s="410"/>
      <c r="B80" s="410"/>
      <c r="C80" s="411"/>
      <c r="D80" s="412"/>
      <c r="E80" s="412"/>
      <c r="F80" s="413"/>
    </row>
    <row r="81" spans="1:9" s="420" customFormat="1">
      <c r="A81" s="410"/>
      <c r="B81" s="410"/>
      <c r="C81" s="411"/>
      <c r="D81" s="412"/>
      <c r="E81" s="412"/>
      <c r="F81" s="413"/>
    </row>
    <row r="82" spans="1:9" s="420" customFormat="1">
      <c r="A82" s="410"/>
      <c r="B82" s="410"/>
      <c r="C82" s="411"/>
      <c r="D82" s="412"/>
      <c r="E82" s="412"/>
      <c r="F82" s="413"/>
      <c r="H82" s="456"/>
    </row>
    <row r="83" spans="1:9" s="420" customFormat="1">
      <c r="A83" s="410"/>
      <c r="B83" s="410"/>
      <c r="C83" s="411"/>
      <c r="D83" s="412"/>
      <c r="E83" s="412"/>
      <c r="F83" s="413"/>
      <c r="I83" s="456"/>
    </row>
    <row r="84" spans="1:9" s="420" customFormat="1">
      <c r="A84" s="410"/>
      <c r="B84" s="410"/>
      <c r="C84" s="411"/>
      <c r="D84" s="412"/>
      <c r="E84" s="412"/>
      <c r="F84" s="413"/>
    </row>
    <row r="85" spans="1:9" s="420" customFormat="1">
      <c r="A85" s="410"/>
      <c r="B85" s="410"/>
      <c r="C85" s="411"/>
      <c r="D85" s="412"/>
      <c r="E85" s="412"/>
      <c r="F85" s="413"/>
    </row>
    <row r="86" spans="1:9" s="420" customFormat="1">
      <c r="A86" s="410"/>
      <c r="B86" s="410"/>
      <c r="C86" s="411"/>
      <c r="D86" s="412"/>
      <c r="E86" s="412"/>
      <c r="F86" s="413"/>
    </row>
    <row r="87" spans="1:9" s="420" customFormat="1">
      <c r="A87" s="410"/>
      <c r="B87" s="410"/>
      <c r="C87" s="411"/>
      <c r="D87" s="412"/>
      <c r="E87" s="412"/>
      <c r="F87" s="413"/>
    </row>
    <row r="88" spans="1:9" s="420" customFormat="1">
      <c r="A88" s="410"/>
      <c r="B88" s="410"/>
      <c r="C88" s="411"/>
      <c r="D88" s="412"/>
      <c r="E88" s="412"/>
      <c r="F88" s="413"/>
    </row>
    <row r="89" spans="1:9" s="420" customFormat="1">
      <c r="A89" s="410"/>
      <c r="B89" s="410"/>
      <c r="C89" s="411"/>
      <c r="D89" s="412"/>
      <c r="E89" s="412"/>
      <c r="F89" s="413"/>
    </row>
    <row r="90" spans="1:9" s="420" customFormat="1">
      <c r="A90" s="410"/>
      <c r="B90" s="410"/>
      <c r="C90" s="411"/>
      <c r="D90" s="412"/>
      <c r="E90" s="412"/>
      <c r="F90" s="413"/>
    </row>
    <row r="91" spans="1:9" s="420" customFormat="1">
      <c r="A91" s="410"/>
      <c r="B91" s="410"/>
      <c r="C91" s="411"/>
      <c r="D91" s="412"/>
      <c r="E91" s="412"/>
      <c r="F91" s="413"/>
    </row>
    <row r="92" spans="1:9" s="420" customFormat="1">
      <c r="A92" s="410"/>
      <c r="B92" s="410"/>
      <c r="C92" s="411"/>
      <c r="D92" s="412"/>
      <c r="E92" s="412"/>
      <c r="F92" s="413"/>
    </row>
    <row r="93" spans="1:9" s="420" customFormat="1">
      <c r="A93" s="410"/>
      <c r="B93" s="410"/>
      <c r="C93" s="411"/>
      <c r="D93" s="412"/>
      <c r="E93" s="412"/>
      <c r="F93" s="413"/>
    </row>
    <row r="94" spans="1:9" s="420" customFormat="1">
      <c r="A94" s="410"/>
      <c r="B94" s="410"/>
      <c r="C94" s="411"/>
      <c r="D94" s="412"/>
      <c r="E94" s="412"/>
      <c r="F94" s="413"/>
      <c r="H94" s="456"/>
    </row>
    <row r="95" spans="1:9" s="420" customFormat="1">
      <c r="A95" s="410"/>
      <c r="B95" s="410"/>
      <c r="C95" s="411"/>
      <c r="D95" s="412"/>
      <c r="E95" s="412"/>
      <c r="F95" s="413"/>
    </row>
    <row r="96" spans="1:9" s="420" customFormat="1">
      <c r="A96" s="410"/>
      <c r="B96" s="410"/>
      <c r="C96" s="411"/>
      <c r="D96" s="412"/>
      <c r="E96" s="412"/>
      <c r="F96" s="413"/>
    </row>
    <row r="97" spans="1:10" s="420" customFormat="1">
      <c r="A97" s="410"/>
      <c r="B97" s="410"/>
      <c r="C97" s="411"/>
      <c r="D97" s="412"/>
      <c r="E97" s="412"/>
      <c r="F97" s="413"/>
    </row>
    <row r="98" spans="1:10" s="420" customFormat="1">
      <c r="A98" s="410"/>
      <c r="B98" s="410"/>
      <c r="C98" s="411"/>
      <c r="D98" s="412"/>
      <c r="E98" s="412"/>
      <c r="F98" s="413"/>
    </row>
    <row r="99" spans="1:10" s="420" customFormat="1">
      <c r="A99" s="410"/>
      <c r="B99" s="410"/>
      <c r="C99" s="411"/>
      <c r="D99" s="412"/>
      <c r="E99" s="412"/>
      <c r="F99" s="413"/>
    </row>
    <row r="100" spans="1:10" s="420" customFormat="1">
      <c r="A100" s="410"/>
      <c r="B100" s="410"/>
      <c r="C100" s="411"/>
      <c r="D100" s="412"/>
      <c r="E100" s="412"/>
      <c r="F100" s="413"/>
    </row>
    <row r="101" spans="1:10" s="420" customFormat="1">
      <c r="A101" s="410"/>
      <c r="B101" s="410"/>
      <c r="C101" s="411"/>
      <c r="D101" s="412"/>
      <c r="E101" s="412"/>
      <c r="F101" s="413"/>
    </row>
    <row r="102" spans="1:10" s="420" customFormat="1">
      <c r="A102" s="410"/>
      <c r="B102" s="410"/>
      <c r="C102" s="411"/>
      <c r="D102" s="412"/>
      <c r="E102" s="412"/>
      <c r="F102" s="413"/>
    </row>
    <row r="103" spans="1:10" s="420" customFormat="1">
      <c r="A103" s="410"/>
      <c r="B103" s="410"/>
      <c r="C103" s="411"/>
      <c r="D103" s="412"/>
      <c r="E103" s="412"/>
      <c r="F103" s="413"/>
    </row>
    <row r="104" spans="1:10" s="420" customFormat="1">
      <c r="A104" s="410"/>
      <c r="B104" s="410"/>
      <c r="C104" s="411"/>
      <c r="D104" s="412"/>
      <c r="E104" s="412"/>
      <c r="F104" s="413"/>
    </row>
    <row r="105" spans="1:10" s="420" customFormat="1" ht="22.5" customHeight="1">
      <c r="A105" s="410"/>
      <c r="B105" s="410"/>
      <c r="C105" s="411"/>
      <c r="D105" s="412"/>
      <c r="E105" s="412"/>
      <c r="F105" s="413"/>
    </row>
    <row r="106" spans="1:10" s="420" customFormat="1" ht="20.25" customHeight="1">
      <c r="A106" s="410"/>
      <c r="B106" s="410"/>
      <c r="C106" s="411"/>
      <c r="D106" s="412"/>
      <c r="E106" s="412"/>
      <c r="F106" s="413"/>
    </row>
    <row r="107" spans="1:10" s="420" customFormat="1" ht="20.25" customHeight="1">
      <c r="A107" s="410"/>
      <c r="B107" s="410"/>
      <c r="C107" s="411"/>
      <c r="D107" s="412"/>
      <c r="E107" s="412"/>
      <c r="F107" s="413"/>
      <c r="J107" s="456"/>
    </row>
    <row r="108" spans="1:10" s="420" customFormat="1">
      <c r="A108" s="410"/>
      <c r="B108" s="410"/>
      <c r="C108" s="411"/>
      <c r="D108" s="412"/>
      <c r="E108" s="412"/>
      <c r="F108" s="413"/>
    </row>
    <row r="109" spans="1:10" s="420" customFormat="1">
      <c r="A109" s="410"/>
      <c r="B109" s="410"/>
      <c r="C109" s="411"/>
      <c r="D109" s="412"/>
      <c r="E109" s="412"/>
      <c r="F109" s="413"/>
    </row>
    <row r="110" spans="1:10" s="420" customFormat="1">
      <c r="A110" s="410"/>
      <c r="B110" s="410"/>
      <c r="C110" s="411"/>
      <c r="D110" s="412"/>
      <c r="E110" s="412"/>
      <c r="F110" s="413"/>
    </row>
    <row r="111" spans="1:10" s="420" customFormat="1">
      <c r="A111" s="410"/>
      <c r="B111" s="410"/>
      <c r="C111" s="411"/>
      <c r="D111" s="412"/>
      <c r="E111" s="412"/>
      <c r="F111" s="413"/>
    </row>
    <row r="112" spans="1:10" s="420" customFormat="1">
      <c r="A112" s="410"/>
      <c r="B112" s="410"/>
      <c r="C112" s="411"/>
      <c r="D112" s="412"/>
      <c r="E112" s="412"/>
      <c r="F112" s="413"/>
    </row>
    <row r="113" spans="1:6" s="420" customFormat="1">
      <c r="A113" s="410"/>
      <c r="B113" s="410"/>
      <c r="C113" s="411"/>
      <c r="D113" s="412"/>
      <c r="E113" s="412"/>
      <c r="F113" s="413"/>
    </row>
    <row r="114" spans="1:6" s="420" customFormat="1">
      <c r="A114" s="410"/>
      <c r="B114" s="410"/>
      <c r="C114" s="411"/>
      <c r="D114" s="412"/>
      <c r="E114" s="412"/>
      <c r="F114" s="413"/>
    </row>
    <row r="115" spans="1:6" s="420" customFormat="1" ht="21.75" customHeight="1">
      <c r="A115" s="410"/>
      <c r="B115" s="410"/>
      <c r="C115" s="411"/>
      <c r="D115" s="412"/>
      <c r="E115" s="412"/>
      <c r="F115" s="413"/>
    </row>
    <row r="116" spans="1:6" s="420" customFormat="1">
      <c r="A116" s="410"/>
      <c r="B116" s="410"/>
      <c r="C116" s="411"/>
      <c r="D116" s="412"/>
      <c r="E116" s="412"/>
      <c r="F116" s="413"/>
    </row>
    <row r="117" spans="1:6" s="420" customFormat="1">
      <c r="A117" s="410"/>
      <c r="B117" s="410"/>
      <c r="C117" s="411"/>
      <c r="D117" s="412"/>
      <c r="E117" s="412"/>
      <c r="F117" s="413"/>
    </row>
    <row r="118" spans="1:6" s="420" customFormat="1">
      <c r="A118" s="410"/>
      <c r="B118" s="410"/>
      <c r="C118" s="411"/>
      <c r="D118" s="412"/>
      <c r="E118" s="412"/>
      <c r="F118" s="413"/>
    </row>
    <row r="119" spans="1:6" s="476" customFormat="1">
      <c r="A119" s="410"/>
      <c r="B119" s="410"/>
      <c r="C119" s="411"/>
      <c r="D119" s="412"/>
      <c r="E119" s="412"/>
      <c r="F119" s="413"/>
    </row>
  </sheetData>
  <mergeCells count="1">
    <mergeCell ref="A2:G2"/>
  </mergeCells>
  <pageMargins left="1.1811023622047245" right="0.70866141732283472" top="0.59055118110236227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61"/>
  <sheetViews>
    <sheetView tabSelected="1" topLeftCell="A52" workbookViewId="0">
      <selection activeCell="B6" sqref="B6"/>
    </sheetView>
  </sheetViews>
  <sheetFormatPr defaultRowHeight="24" customHeight="1"/>
  <cols>
    <col min="1" max="1" width="8" style="4" customWidth="1"/>
    <col min="2" max="2" width="6" style="4" customWidth="1"/>
    <col min="3" max="3" width="8.85546875" style="4" customWidth="1"/>
    <col min="4" max="4" width="7.5703125" style="4" customWidth="1"/>
    <col min="5" max="5" width="7.28515625" style="4" customWidth="1"/>
    <col min="6" max="6" width="7.5703125" style="4" customWidth="1"/>
    <col min="7" max="7" width="7.28515625" style="4" customWidth="1"/>
    <col min="8" max="8" width="13.5703125" style="4" customWidth="1"/>
    <col min="9" max="9" width="3.140625" style="4" customWidth="1"/>
    <col min="10" max="10" width="13.42578125" style="4" customWidth="1"/>
    <col min="11" max="11" width="12.42578125" style="4" customWidth="1"/>
    <col min="12" max="16384" width="9.140625" style="4"/>
  </cols>
  <sheetData>
    <row r="1" spans="1:12" ht="27.75" customHeight="1">
      <c r="A1" s="590" t="s">
        <v>150</v>
      </c>
      <c r="B1" s="590"/>
      <c r="C1" s="590"/>
      <c r="D1" s="590"/>
      <c r="E1" s="590"/>
      <c r="F1" s="590"/>
      <c r="G1" s="590"/>
      <c r="H1" s="590"/>
      <c r="I1" s="590"/>
      <c r="J1" s="590"/>
      <c r="K1" s="93"/>
      <c r="L1" s="43"/>
    </row>
    <row r="2" spans="1:12" ht="27" customHeight="1">
      <c r="A2" s="590" t="s">
        <v>615</v>
      </c>
      <c r="B2" s="590"/>
      <c r="C2" s="590"/>
      <c r="D2" s="590"/>
      <c r="E2" s="590"/>
      <c r="F2" s="590"/>
      <c r="G2" s="590"/>
      <c r="H2" s="590"/>
      <c r="I2" s="590"/>
      <c r="J2" s="590"/>
      <c r="K2" s="93"/>
      <c r="L2" s="43"/>
    </row>
    <row r="3" spans="1:12" ht="24" customHeight="1">
      <c r="A3" s="590" t="s">
        <v>278</v>
      </c>
      <c r="B3" s="590"/>
      <c r="C3" s="590"/>
      <c r="D3" s="590"/>
      <c r="E3" s="590"/>
      <c r="F3" s="590"/>
      <c r="G3" s="590"/>
      <c r="H3" s="590"/>
      <c r="I3" s="590"/>
      <c r="J3" s="590"/>
      <c r="K3" s="93"/>
      <c r="L3" s="43"/>
    </row>
    <row r="4" spans="1:12" ht="24" customHeight="1">
      <c r="A4" s="590" t="s">
        <v>306</v>
      </c>
      <c r="B4" s="590"/>
      <c r="C4" s="590"/>
      <c r="D4" s="590"/>
      <c r="E4" s="590"/>
      <c r="F4" s="590"/>
      <c r="G4" s="590"/>
      <c r="H4" s="590"/>
      <c r="I4" s="590"/>
      <c r="J4" s="590"/>
      <c r="K4" s="93"/>
      <c r="L4" s="43"/>
    </row>
    <row r="5" spans="1:12" ht="24" customHeight="1">
      <c r="A5" s="127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24" customHeight="1">
      <c r="A6" s="43"/>
      <c r="B6" s="343" t="s">
        <v>629</v>
      </c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 ht="24" customHeight="1">
      <c r="A7" s="87" t="s">
        <v>628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ht="24" customHeight="1">
      <c r="A8" s="87" t="s">
        <v>308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ht="24" customHeight="1">
      <c r="A9" s="87" t="s">
        <v>192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ht="24" customHeight="1">
      <c r="A10" s="43"/>
      <c r="B10" s="128" t="s">
        <v>63</v>
      </c>
      <c r="C10" s="43" t="s">
        <v>616</v>
      </c>
      <c r="D10" s="43"/>
      <c r="E10" s="43"/>
      <c r="F10" s="43"/>
      <c r="G10" s="43"/>
      <c r="H10" s="43"/>
      <c r="I10" s="43"/>
      <c r="J10" s="43"/>
      <c r="K10" s="43"/>
      <c r="L10" s="43"/>
    </row>
    <row r="11" spans="1:12" ht="24" customHeight="1">
      <c r="A11" s="43"/>
      <c r="B11" s="128" t="s">
        <v>64</v>
      </c>
      <c r="C11" s="43" t="s">
        <v>617</v>
      </c>
      <c r="D11" s="43"/>
      <c r="E11" s="43"/>
      <c r="F11" s="43"/>
      <c r="G11" s="43"/>
      <c r="H11" s="43"/>
      <c r="I11" s="43"/>
      <c r="J11" s="43"/>
      <c r="K11" s="43"/>
      <c r="L11" s="43"/>
    </row>
    <row r="12" spans="1:12" ht="24" customHeight="1">
      <c r="A12" s="43"/>
      <c r="B12" s="128" t="s">
        <v>65</v>
      </c>
      <c r="C12" s="43" t="s">
        <v>618</v>
      </c>
      <c r="D12" s="43"/>
      <c r="E12" s="43"/>
      <c r="F12" s="43"/>
      <c r="G12" s="43"/>
      <c r="H12" s="43"/>
      <c r="I12" s="43"/>
      <c r="J12" s="43"/>
      <c r="K12" s="43"/>
      <c r="L12" s="43"/>
    </row>
    <row r="13" spans="1:12" ht="24" customHeight="1">
      <c r="A13" s="619" t="s">
        <v>619</v>
      </c>
      <c r="B13" s="619"/>
      <c r="C13" s="619"/>
      <c r="D13" s="619"/>
      <c r="E13" s="619"/>
      <c r="F13" s="619"/>
      <c r="G13" s="619"/>
      <c r="H13" s="619"/>
      <c r="I13" s="619"/>
      <c r="J13" s="43"/>
      <c r="K13" s="43"/>
      <c r="L13" s="43"/>
    </row>
    <row r="14" spans="1:12" ht="24" customHeight="1">
      <c r="A14" s="43"/>
      <c r="B14" s="128" t="s">
        <v>66</v>
      </c>
      <c r="C14" s="43" t="s">
        <v>412</v>
      </c>
      <c r="D14" s="43"/>
      <c r="E14" s="43"/>
      <c r="F14" s="43"/>
      <c r="G14" s="43"/>
      <c r="H14" s="43"/>
      <c r="I14" s="43"/>
      <c r="J14" s="43"/>
      <c r="K14" s="43"/>
      <c r="L14" s="43"/>
    </row>
    <row r="15" spans="1:12" ht="24" customHeight="1">
      <c r="A15" s="43" t="s">
        <v>620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2" ht="24" customHeight="1">
      <c r="A16" s="620" t="s">
        <v>142</v>
      </c>
      <c r="B16" s="621"/>
      <c r="C16" s="621"/>
      <c r="D16" s="621"/>
      <c r="E16" s="621"/>
      <c r="F16" s="621"/>
      <c r="G16" s="621"/>
      <c r="H16" s="622"/>
      <c r="I16" s="623" t="s">
        <v>216</v>
      </c>
      <c r="J16" s="624"/>
      <c r="K16" s="43"/>
      <c r="L16" s="43"/>
    </row>
    <row r="17" spans="1:12" ht="24" customHeight="1">
      <c r="A17" s="56" t="s">
        <v>186</v>
      </c>
      <c r="B17" s="71"/>
      <c r="C17" s="129"/>
      <c r="D17" s="130"/>
      <c r="E17" s="130"/>
      <c r="F17" s="130"/>
      <c r="G17" s="130"/>
      <c r="H17" s="131"/>
      <c r="I17" s="608"/>
      <c r="J17" s="609"/>
      <c r="K17" s="43"/>
      <c r="L17" s="43"/>
    </row>
    <row r="18" spans="1:12" ht="24" customHeight="1">
      <c r="A18" s="132"/>
      <c r="B18" s="63" t="s">
        <v>133</v>
      </c>
      <c r="C18" s="133"/>
      <c r="D18" s="130"/>
      <c r="E18" s="130"/>
      <c r="F18" s="130"/>
      <c r="G18" s="130"/>
      <c r="H18" s="131"/>
      <c r="I18" s="608">
        <v>15271100</v>
      </c>
      <c r="J18" s="609"/>
      <c r="K18" s="43"/>
      <c r="L18" s="43"/>
    </row>
    <row r="19" spans="1:12" ht="24" customHeight="1">
      <c r="A19" s="132"/>
      <c r="B19" s="63" t="s">
        <v>134</v>
      </c>
      <c r="C19" s="134"/>
      <c r="D19" s="130"/>
      <c r="E19" s="130"/>
      <c r="F19" s="130"/>
      <c r="G19" s="130"/>
      <c r="H19" s="131"/>
      <c r="I19" s="608">
        <v>1661320</v>
      </c>
      <c r="J19" s="609"/>
      <c r="K19" s="43"/>
      <c r="L19" s="43"/>
    </row>
    <row r="20" spans="1:12" ht="24" customHeight="1">
      <c r="A20" s="56" t="s">
        <v>96</v>
      </c>
      <c r="B20" s="71"/>
      <c r="C20" s="129"/>
      <c r="D20" s="130"/>
      <c r="E20" s="130"/>
      <c r="F20" s="130"/>
      <c r="G20" s="130"/>
      <c r="H20" s="131"/>
      <c r="I20" s="608"/>
      <c r="J20" s="609"/>
      <c r="K20" s="43"/>
      <c r="L20" s="43"/>
    </row>
    <row r="21" spans="1:12" ht="24" customHeight="1">
      <c r="A21" s="132"/>
      <c r="B21" s="63" t="s">
        <v>135</v>
      </c>
      <c r="C21" s="135"/>
      <c r="D21" s="130"/>
      <c r="E21" s="130"/>
      <c r="F21" s="130"/>
      <c r="G21" s="130"/>
      <c r="H21" s="131"/>
      <c r="I21" s="625">
        <v>6284320</v>
      </c>
      <c r="J21" s="626"/>
      <c r="K21" s="43"/>
      <c r="L21" s="43"/>
    </row>
    <row r="22" spans="1:12" ht="24" customHeight="1">
      <c r="A22" s="132"/>
      <c r="B22" s="63" t="s">
        <v>136</v>
      </c>
      <c r="C22" s="135"/>
      <c r="D22" s="130"/>
      <c r="E22" s="130"/>
      <c r="F22" s="130"/>
      <c r="G22" s="130"/>
      <c r="H22" s="131"/>
      <c r="I22" s="608">
        <v>2483340</v>
      </c>
      <c r="J22" s="609"/>
      <c r="K22" s="43"/>
      <c r="L22" s="43"/>
    </row>
    <row r="23" spans="1:12" ht="24" customHeight="1">
      <c r="A23" s="132"/>
      <c r="B23" s="63" t="s">
        <v>138</v>
      </c>
      <c r="C23" s="135"/>
      <c r="D23" s="130"/>
      <c r="E23" s="130"/>
      <c r="F23" s="130"/>
      <c r="G23" s="130"/>
      <c r="H23" s="131"/>
      <c r="I23" s="608">
        <v>2959000</v>
      </c>
      <c r="J23" s="609"/>
      <c r="K23" s="43"/>
      <c r="L23" s="43"/>
    </row>
    <row r="24" spans="1:12" ht="24" customHeight="1">
      <c r="A24" s="132"/>
      <c r="B24" s="63" t="s">
        <v>139</v>
      </c>
      <c r="C24" s="135"/>
      <c r="D24" s="130"/>
      <c r="E24" s="130"/>
      <c r="F24" s="130"/>
      <c r="G24" s="130"/>
      <c r="H24" s="131"/>
      <c r="I24" s="608">
        <v>885440</v>
      </c>
      <c r="J24" s="609"/>
      <c r="K24" s="43"/>
      <c r="L24" s="43"/>
    </row>
    <row r="25" spans="1:12" ht="24" customHeight="1">
      <c r="A25" s="132"/>
      <c r="B25" s="63" t="s">
        <v>140</v>
      </c>
      <c r="C25" s="136"/>
      <c r="D25" s="130"/>
      <c r="E25" s="130"/>
      <c r="F25" s="130"/>
      <c r="G25" s="130"/>
      <c r="H25" s="131"/>
      <c r="I25" s="608">
        <v>540000</v>
      </c>
      <c r="J25" s="609"/>
      <c r="K25" s="43"/>
      <c r="L25" s="43"/>
    </row>
    <row r="26" spans="1:12" ht="24" customHeight="1">
      <c r="A26" s="56" t="s">
        <v>406</v>
      </c>
      <c r="B26" s="71"/>
      <c r="C26" s="68"/>
      <c r="D26" s="130"/>
      <c r="E26" s="130"/>
      <c r="F26" s="130"/>
      <c r="G26" s="130"/>
      <c r="H26" s="131"/>
      <c r="I26" s="632"/>
      <c r="J26" s="633"/>
      <c r="K26" s="43"/>
      <c r="L26" s="43"/>
    </row>
    <row r="27" spans="1:12" ht="24" customHeight="1">
      <c r="A27" s="132"/>
      <c r="B27" s="63" t="s">
        <v>605</v>
      </c>
      <c r="C27" s="135"/>
      <c r="D27" s="130"/>
      <c r="E27" s="130"/>
      <c r="F27" s="130"/>
      <c r="G27" s="130"/>
      <c r="H27" s="131"/>
      <c r="I27" s="608">
        <v>4625120</v>
      </c>
      <c r="J27" s="609"/>
      <c r="K27" s="43"/>
      <c r="L27" s="43"/>
    </row>
    <row r="28" spans="1:12" ht="24" customHeight="1">
      <c r="A28" s="56" t="s">
        <v>97</v>
      </c>
      <c r="B28" s="71"/>
      <c r="C28" s="68"/>
      <c r="D28" s="130"/>
      <c r="E28" s="130"/>
      <c r="F28" s="130"/>
      <c r="G28" s="130"/>
      <c r="H28" s="131"/>
      <c r="I28" s="632"/>
      <c r="J28" s="633"/>
      <c r="K28" s="43"/>
      <c r="L28" s="43"/>
    </row>
    <row r="29" spans="1:12" ht="24" customHeight="1">
      <c r="A29" s="132"/>
      <c r="B29" s="63" t="s">
        <v>141</v>
      </c>
      <c r="C29" s="135"/>
      <c r="D29" s="130"/>
      <c r="E29" s="130"/>
      <c r="F29" s="130"/>
      <c r="G29" s="130"/>
      <c r="H29" s="131"/>
      <c r="I29" s="625">
        <v>13240360</v>
      </c>
      <c r="J29" s="626"/>
      <c r="K29" s="43"/>
      <c r="L29" s="43"/>
    </row>
    <row r="30" spans="1:12" ht="24" customHeight="1">
      <c r="A30" s="627" t="s">
        <v>215</v>
      </c>
      <c r="B30" s="628"/>
      <c r="C30" s="628"/>
      <c r="D30" s="628"/>
      <c r="E30" s="628"/>
      <c r="F30" s="628"/>
      <c r="G30" s="628"/>
      <c r="H30" s="629"/>
      <c r="I30" s="630">
        <f>SUM(I18:J29)</f>
        <v>47950000</v>
      </c>
      <c r="J30" s="631"/>
      <c r="K30" s="43"/>
      <c r="L30" s="43"/>
    </row>
    <row r="31" spans="1:12" ht="24" customHeight="1">
      <c r="A31" s="137"/>
      <c r="B31" s="137"/>
      <c r="C31" s="137"/>
      <c r="D31" s="137"/>
      <c r="E31" s="137"/>
      <c r="F31" s="137"/>
      <c r="G31" s="137"/>
      <c r="H31" s="137"/>
      <c r="I31" s="138"/>
      <c r="J31" s="138"/>
      <c r="K31" s="43"/>
      <c r="L31" s="43"/>
    </row>
    <row r="32" spans="1:12" ht="29.25" customHeight="1">
      <c r="A32" s="137"/>
      <c r="B32" s="128" t="s">
        <v>67</v>
      </c>
      <c r="C32" s="43" t="s">
        <v>606</v>
      </c>
      <c r="D32" s="43"/>
      <c r="E32" s="43"/>
      <c r="F32" s="43"/>
      <c r="G32" s="43"/>
      <c r="H32" s="43"/>
      <c r="I32" s="43"/>
      <c r="J32" s="43"/>
      <c r="K32" s="543"/>
      <c r="L32" s="43"/>
    </row>
    <row r="33" spans="1:12" ht="24" customHeight="1">
      <c r="A33" s="43" t="s">
        <v>621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  <row r="34" spans="1:12" ht="24" customHeight="1">
      <c r="A34" s="612" t="s">
        <v>144</v>
      </c>
      <c r="B34" s="612"/>
      <c r="C34" s="612"/>
      <c r="D34" s="612"/>
      <c r="E34" s="612"/>
      <c r="F34" s="612"/>
      <c r="G34" s="612"/>
      <c r="H34" s="612"/>
      <c r="I34" s="611" t="s">
        <v>216</v>
      </c>
      <c r="J34" s="611"/>
      <c r="K34" s="43"/>
      <c r="L34" s="43"/>
    </row>
    <row r="35" spans="1:12" ht="24" customHeight="1">
      <c r="A35" s="139" t="s">
        <v>26</v>
      </c>
      <c r="B35" s="140"/>
      <c r="C35" s="140"/>
      <c r="D35" s="130"/>
      <c r="E35" s="130"/>
      <c r="F35" s="130"/>
      <c r="G35" s="130"/>
      <c r="H35" s="131"/>
      <c r="I35" s="610">
        <v>146500</v>
      </c>
      <c r="J35" s="610"/>
      <c r="K35" s="43"/>
      <c r="L35" s="43"/>
    </row>
    <row r="36" spans="1:12" ht="24" customHeight="1">
      <c r="A36" s="141" t="s">
        <v>610</v>
      </c>
      <c r="B36" s="130"/>
      <c r="C36" s="130"/>
      <c r="D36" s="130"/>
      <c r="E36" s="130"/>
      <c r="F36" s="130"/>
      <c r="G36" s="130"/>
      <c r="H36" s="131"/>
      <c r="I36" s="610">
        <v>1285000</v>
      </c>
      <c r="J36" s="610"/>
      <c r="K36" s="43"/>
      <c r="L36" s="43"/>
    </row>
    <row r="37" spans="1:12" ht="24" customHeight="1">
      <c r="A37" s="547" t="s">
        <v>334</v>
      </c>
      <c r="B37" s="188"/>
      <c r="C37" s="188"/>
      <c r="D37" s="188"/>
      <c r="E37" s="188"/>
      <c r="F37" s="188"/>
      <c r="G37" s="188"/>
      <c r="H37" s="189"/>
      <c r="I37" s="610">
        <v>2563500</v>
      </c>
      <c r="J37" s="610"/>
      <c r="K37" s="43"/>
      <c r="L37" s="43"/>
    </row>
    <row r="38" spans="1:12" ht="24" customHeight="1">
      <c r="A38" s="139" t="s">
        <v>126</v>
      </c>
      <c r="B38" s="130"/>
      <c r="C38" s="130"/>
      <c r="D38" s="130"/>
      <c r="E38" s="130"/>
      <c r="F38" s="130"/>
      <c r="G38" s="130"/>
      <c r="H38" s="131"/>
      <c r="I38" s="617">
        <v>155000</v>
      </c>
      <c r="J38" s="617"/>
      <c r="K38" s="43"/>
      <c r="L38" s="43"/>
    </row>
    <row r="39" spans="1:12" ht="24" customHeight="1">
      <c r="A39" s="613" t="s">
        <v>71</v>
      </c>
      <c r="B39" s="614"/>
      <c r="C39" s="614"/>
      <c r="D39" s="614"/>
      <c r="E39" s="614"/>
      <c r="F39" s="614"/>
      <c r="G39" s="614"/>
      <c r="H39" s="615"/>
      <c r="I39" s="616">
        <f>SUM(I35:J38)</f>
        <v>4150000</v>
      </c>
      <c r="J39" s="616"/>
      <c r="K39" s="43"/>
      <c r="L39" s="43"/>
    </row>
    <row r="40" spans="1:12" ht="24" customHeight="1">
      <c r="A40" s="142"/>
      <c r="B40" s="142"/>
      <c r="C40" s="142"/>
      <c r="D40" s="142"/>
      <c r="E40" s="142"/>
      <c r="F40" s="142"/>
      <c r="G40" s="142"/>
      <c r="H40" s="142"/>
      <c r="I40" s="138"/>
      <c r="J40" s="138"/>
      <c r="K40" s="43"/>
      <c r="L40" s="43"/>
    </row>
    <row r="41" spans="1:12" ht="24" customHeight="1">
      <c r="A41" s="42"/>
      <c r="B41" s="128" t="s">
        <v>68</v>
      </c>
      <c r="C41" s="43" t="s">
        <v>607</v>
      </c>
      <c r="D41" s="43"/>
      <c r="E41" s="43"/>
      <c r="F41" s="43"/>
      <c r="G41" s="43"/>
      <c r="H41" s="43"/>
      <c r="I41" s="43"/>
      <c r="J41" s="43"/>
      <c r="K41" s="43"/>
      <c r="L41" s="43"/>
    </row>
    <row r="42" spans="1:12" ht="24" customHeight="1">
      <c r="A42" s="43" t="s">
        <v>608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</row>
    <row r="43" spans="1:12" ht="24" customHeight="1">
      <c r="A43" s="43"/>
      <c r="B43" s="128" t="s">
        <v>69</v>
      </c>
      <c r="C43" s="43" t="s">
        <v>309</v>
      </c>
      <c r="D43" s="43"/>
      <c r="E43" s="43"/>
      <c r="F43" s="43"/>
      <c r="G43" s="43"/>
      <c r="H43" s="43"/>
      <c r="I43" s="43"/>
      <c r="J43" s="43"/>
      <c r="K43" s="43"/>
      <c r="L43" s="43"/>
    </row>
    <row r="44" spans="1:12" ht="24" customHeight="1">
      <c r="A44" s="43"/>
      <c r="B44" s="128"/>
      <c r="C44" s="43"/>
      <c r="D44" s="43"/>
      <c r="E44" s="43"/>
      <c r="F44" s="43"/>
      <c r="G44" s="43"/>
      <c r="H44" s="43"/>
      <c r="I44" s="43"/>
      <c r="J44" s="43"/>
      <c r="K44" s="43"/>
      <c r="L44" s="43"/>
    </row>
    <row r="45" spans="1:12" ht="24" customHeight="1">
      <c r="A45" s="43"/>
      <c r="B45" s="43"/>
      <c r="C45" s="43"/>
      <c r="D45" s="43" t="s">
        <v>70</v>
      </c>
      <c r="E45" s="43"/>
      <c r="F45" s="43"/>
      <c r="G45" s="43"/>
      <c r="H45" s="43"/>
      <c r="I45" s="43"/>
      <c r="J45" s="43"/>
      <c r="K45" s="43"/>
      <c r="L45" s="43"/>
    </row>
    <row r="46" spans="1:12" ht="24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</row>
    <row r="47" spans="1:12" ht="24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</row>
    <row r="48" spans="1:12" ht="24" customHeight="1">
      <c r="A48" s="43"/>
      <c r="B48" s="43"/>
      <c r="C48" s="43"/>
      <c r="D48" s="43"/>
      <c r="E48" s="43"/>
      <c r="F48" s="143" t="s">
        <v>609</v>
      </c>
      <c r="G48" s="558"/>
      <c r="H48" s="558"/>
      <c r="I48" s="558"/>
      <c r="J48" s="43"/>
      <c r="K48" s="43"/>
      <c r="L48" s="43"/>
    </row>
    <row r="49" spans="1:12" ht="24" customHeight="1">
      <c r="A49" s="43"/>
      <c r="B49" s="43"/>
      <c r="C49" s="43"/>
      <c r="D49" s="43"/>
      <c r="E49" s="43"/>
      <c r="F49" s="43"/>
      <c r="G49" s="558" t="s">
        <v>410</v>
      </c>
      <c r="H49" s="558"/>
      <c r="I49" s="558"/>
      <c r="J49" s="94"/>
      <c r="K49" s="43"/>
      <c r="L49" s="43"/>
    </row>
    <row r="50" spans="1:12" ht="24" customHeight="1">
      <c r="A50" s="43"/>
      <c r="B50" s="43"/>
      <c r="C50" s="43"/>
      <c r="D50" s="43"/>
      <c r="E50" s="43"/>
      <c r="F50" s="43"/>
      <c r="G50" s="607" t="s">
        <v>310</v>
      </c>
      <c r="H50" s="607"/>
      <c r="I50" s="607"/>
      <c r="J50" s="548"/>
      <c r="K50" s="43"/>
      <c r="L50" s="43"/>
    </row>
    <row r="51" spans="1:12" ht="24" customHeight="1">
      <c r="A51" s="43"/>
      <c r="B51" s="43"/>
      <c r="C51" s="43"/>
      <c r="D51" s="43"/>
      <c r="E51" s="43"/>
      <c r="F51" s="43"/>
      <c r="G51" s="43"/>
      <c r="H51" s="144"/>
      <c r="I51" s="43"/>
      <c r="J51" s="43"/>
      <c r="K51" s="43"/>
      <c r="L51" s="43"/>
    </row>
    <row r="52" spans="1:12" ht="24" customHeight="1">
      <c r="A52" s="43"/>
      <c r="B52" s="43"/>
      <c r="C52" s="43"/>
      <c r="D52" s="43"/>
      <c r="E52" s="43"/>
      <c r="F52" s="43"/>
      <c r="G52" s="43"/>
      <c r="H52" s="144"/>
      <c r="I52" s="43"/>
      <c r="J52" s="43"/>
      <c r="K52" s="43"/>
      <c r="L52" s="43"/>
    </row>
    <row r="53" spans="1:12" ht="24" customHeight="1">
      <c r="A53" s="43"/>
      <c r="B53" s="549"/>
      <c r="C53" s="618" t="s">
        <v>411</v>
      </c>
      <c r="D53" s="618"/>
      <c r="E53" s="549"/>
      <c r="F53" s="549"/>
      <c r="G53" s="43"/>
      <c r="H53" s="43"/>
      <c r="I53" s="43"/>
      <c r="J53" s="43"/>
      <c r="K53" s="43"/>
      <c r="L53" s="43"/>
    </row>
    <row r="54" spans="1:12" ht="24" customHeight="1">
      <c r="A54" s="43"/>
      <c r="B54" s="94"/>
      <c r="C54" s="43"/>
      <c r="D54" s="43"/>
      <c r="E54" s="43"/>
      <c r="F54" s="43"/>
      <c r="G54" s="43"/>
      <c r="H54" s="43"/>
      <c r="I54" s="43"/>
      <c r="J54" s="43"/>
      <c r="K54" s="43"/>
      <c r="L54" s="43"/>
    </row>
    <row r="55" spans="1:12" ht="24" customHeight="1">
      <c r="A55" s="143" t="s">
        <v>609</v>
      </c>
      <c r="B55" s="558"/>
      <c r="C55" s="558"/>
      <c r="D55" s="558"/>
      <c r="E55" s="342"/>
      <c r="F55" s="43"/>
      <c r="G55" s="43"/>
      <c r="H55" s="43"/>
      <c r="I55" s="43"/>
      <c r="J55" s="43"/>
      <c r="K55" s="43"/>
      <c r="L55" s="43"/>
    </row>
    <row r="56" spans="1:12" ht="24" customHeight="1">
      <c r="A56" s="43"/>
      <c r="B56" s="558"/>
      <c r="C56" s="558"/>
      <c r="D56" s="558"/>
      <c r="E56" s="558"/>
      <c r="F56" s="558"/>
      <c r="G56" s="43"/>
      <c r="H56" s="43"/>
      <c r="I56" s="43"/>
      <c r="J56" s="43"/>
      <c r="K56" s="43"/>
      <c r="L56" s="43"/>
    </row>
    <row r="57" spans="1:12" ht="24" customHeight="1">
      <c r="A57" s="43"/>
      <c r="B57" s="607"/>
      <c r="C57" s="607"/>
      <c r="D57" s="607"/>
      <c r="E57" s="607"/>
      <c r="F57" s="607"/>
      <c r="G57" s="43"/>
      <c r="H57" s="43"/>
      <c r="I57" s="43"/>
      <c r="J57" s="43"/>
      <c r="K57" s="43"/>
      <c r="L57" s="43"/>
    </row>
    <row r="58" spans="1:12" ht="24" customHeight="1">
      <c r="A58" s="43"/>
      <c r="B58" s="558"/>
      <c r="C58" s="558"/>
      <c r="D58" s="558"/>
      <c r="E58" s="558"/>
      <c r="F58" s="558"/>
      <c r="G58" s="43"/>
      <c r="H58" s="43"/>
      <c r="I58" s="43"/>
      <c r="J58" s="43"/>
      <c r="K58" s="43"/>
      <c r="L58" s="43"/>
    </row>
    <row r="59" spans="1:12" ht="24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</row>
    <row r="60" spans="1:12" ht="24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 spans="1:12" ht="24" customHeight="1">
      <c r="B61" s="43"/>
      <c r="C61" s="43"/>
      <c r="D61" s="43"/>
      <c r="E61" s="43"/>
      <c r="F61" s="43"/>
      <c r="G61" s="43"/>
      <c r="H61" s="43"/>
      <c r="I61" s="43"/>
      <c r="J61" s="43"/>
    </row>
  </sheetData>
  <mergeCells count="38">
    <mergeCell ref="I20:J20"/>
    <mergeCell ref="I21:J21"/>
    <mergeCell ref="B55:D55"/>
    <mergeCell ref="G49:I49"/>
    <mergeCell ref="G50:I50"/>
    <mergeCell ref="I22:J22"/>
    <mergeCell ref="I23:J23"/>
    <mergeCell ref="I24:J24"/>
    <mergeCell ref="A30:H30"/>
    <mergeCell ref="I30:J30"/>
    <mergeCell ref="I26:J26"/>
    <mergeCell ref="I25:J25"/>
    <mergeCell ref="I28:J28"/>
    <mergeCell ref="I29:J29"/>
    <mergeCell ref="A16:H16"/>
    <mergeCell ref="I16:J16"/>
    <mergeCell ref="I17:J17"/>
    <mergeCell ref="I18:J18"/>
    <mergeCell ref="I19:J19"/>
    <mergeCell ref="A1:J1"/>
    <mergeCell ref="A2:J2"/>
    <mergeCell ref="A3:J3"/>
    <mergeCell ref="A4:J4"/>
    <mergeCell ref="A13:I13"/>
    <mergeCell ref="B56:F56"/>
    <mergeCell ref="B57:F57"/>
    <mergeCell ref="B58:F58"/>
    <mergeCell ref="I27:J27"/>
    <mergeCell ref="G48:I48"/>
    <mergeCell ref="I35:J35"/>
    <mergeCell ref="I34:J34"/>
    <mergeCell ref="A34:H34"/>
    <mergeCell ref="A39:H39"/>
    <mergeCell ref="I36:J36"/>
    <mergeCell ref="I37:J37"/>
    <mergeCell ref="I39:J39"/>
    <mergeCell ref="I38:J38"/>
    <mergeCell ref="C53:D53"/>
  </mergeCells>
  <phoneticPr fontId="0" type="noConversion"/>
  <pageMargins left="1.1811023622047245" right="0.59055118110236227" top="0.7" bottom="0.56999999999999995" header="0.70866141732283472" footer="0.31"/>
  <pageSetup paperSize="9"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zoomScale="120" zoomScaleNormal="120" workbookViewId="0">
      <selection activeCell="P37" sqref="P37"/>
    </sheetView>
  </sheetViews>
  <sheetFormatPr defaultColWidth="12.140625" defaultRowHeight="23.25"/>
  <cols>
    <col min="1" max="1" width="2.28515625" style="10" customWidth="1"/>
    <col min="2" max="2" width="42.5703125" style="10" customWidth="1"/>
    <col min="3" max="3" width="13.42578125" style="15" customWidth="1"/>
    <col min="4" max="4" width="14" style="15" customWidth="1"/>
    <col min="5" max="5" width="13.42578125" style="15" customWidth="1"/>
    <col min="6" max="6" width="14.28515625" style="10" customWidth="1"/>
    <col min="7" max="7" width="11.42578125" style="10" customWidth="1"/>
    <col min="8" max="8" width="14.5703125" style="10" customWidth="1"/>
    <col min="9" max="16384" width="12.140625" style="10"/>
  </cols>
  <sheetData>
    <row r="1" spans="1:10" ht="18" customHeight="1">
      <c r="A1" s="593" t="s">
        <v>146</v>
      </c>
      <c r="B1" s="593"/>
      <c r="C1" s="593"/>
      <c r="D1" s="593"/>
      <c r="E1" s="593"/>
      <c r="F1" s="593"/>
      <c r="G1" s="593"/>
      <c r="H1" s="593"/>
      <c r="I1" s="190"/>
      <c r="J1" s="190"/>
    </row>
    <row r="2" spans="1:10" ht="18" customHeight="1">
      <c r="A2" s="593" t="s">
        <v>592</v>
      </c>
      <c r="B2" s="593"/>
      <c r="C2" s="593"/>
      <c r="D2" s="593"/>
      <c r="E2" s="593"/>
      <c r="F2" s="593"/>
      <c r="G2" s="593"/>
      <c r="H2" s="593"/>
    </row>
    <row r="3" spans="1:10" ht="20.25" customHeight="1">
      <c r="A3" s="593" t="s">
        <v>319</v>
      </c>
      <c r="B3" s="593"/>
      <c r="C3" s="593"/>
      <c r="D3" s="593"/>
      <c r="E3" s="593"/>
      <c r="F3" s="593"/>
      <c r="G3" s="593"/>
      <c r="H3" s="593"/>
    </row>
    <row r="4" spans="1:10" ht="18" customHeight="1">
      <c r="A4" s="54"/>
      <c r="B4" s="54"/>
      <c r="C4" s="55"/>
      <c r="D4" s="55"/>
      <c r="E4" s="55"/>
    </row>
    <row r="5" spans="1:10" ht="21.95" customHeight="1">
      <c r="A5" s="636" t="s">
        <v>105</v>
      </c>
      <c r="B5" s="637"/>
      <c r="C5" s="634" t="s">
        <v>106</v>
      </c>
      <c r="D5" s="638"/>
      <c r="E5" s="638"/>
      <c r="F5" s="635"/>
      <c r="G5" s="634" t="s">
        <v>107</v>
      </c>
      <c r="H5" s="635"/>
    </row>
    <row r="6" spans="1:10" ht="21.95" customHeight="1">
      <c r="A6" s="193"/>
      <c r="B6" s="194"/>
      <c r="C6" s="195" t="s">
        <v>294</v>
      </c>
      <c r="D6" s="195" t="s">
        <v>295</v>
      </c>
      <c r="E6" s="195" t="s">
        <v>296</v>
      </c>
      <c r="F6" s="195" t="s">
        <v>414</v>
      </c>
      <c r="G6" s="195" t="s">
        <v>311</v>
      </c>
      <c r="H6" s="195" t="s">
        <v>595</v>
      </c>
    </row>
    <row r="7" spans="1:10" ht="15.95" customHeight="1">
      <c r="A7" s="196" t="s">
        <v>101</v>
      </c>
      <c r="B7" s="197"/>
      <c r="C7" s="198"/>
      <c r="D7" s="198"/>
      <c r="E7" s="198"/>
      <c r="F7" s="198"/>
      <c r="G7" s="198"/>
      <c r="H7" s="198"/>
    </row>
    <row r="8" spans="1:10" ht="15.95" customHeight="1">
      <c r="A8" s="199"/>
      <c r="B8" s="200" t="s">
        <v>129</v>
      </c>
      <c r="C8" s="201">
        <v>1503510</v>
      </c>
      <c r="D8" s="201">
        <v>1849841.98</v>
      </c>
      <c r="E8" s="201">
        <v>1917332.61</v>
      </c>
      <c r="F8" s="201">
        <v>1910303.33</v>
      </c>
      <c r="G8" s="539">
        <v>4.6899999999999997E-2</v>
      </c>
      <c r="H8" s="201">
        <v>2000000</v>
      </c>
      <c r="I8" s="246" t="s">
        <v>584</v>
      </c>
    </row>
    <row r="9" spans="1:10" ht="15.95" customHeight="1">
      <c r="A9" s="199"/>
      <c r="B9" s="200" t="s">
        <v>130</v>
      </c>
      <c r="C9" s="201">
        <v>17144.650000000001</v>
      </c>
      <c r="D9" s="201">
        <v>15553.35</v>
      </c>
      <c r="E9" s="201">
        <v>14586.65</v>
      </c>
      <c r="F9" s="201">
        <v>15491.65</v>
      </c>
      <c r="G9" s="202">
        <v>2.83</v>
      </c>
      <c r="H9" s="201">
        <v>15000</v>
      </c>
    </row>
    <row r="10" spans="1:10" ht="15.95" customHeight="1">
      <c r="A10" s="199"/>
      <c r="B10" s="200" t="s">
        <v>131</v>
      </c>
      <c r="C10" s="201">
        <v>171948</v>
      </c>
      <c r="D10" s="201">
        <v>150712.79999999999</v>
      </c>
      <c r="E10" s="201">
        <v>202929.4</v>
      </c>
      <c r="F10" s="201">
        <v>189709.2</v>
      </c>
      <c r="G10" s="222" t="s">
        <v>543</v>
      </c>
      <c r="H10" s="201">
        <v>200000</v>
      </c>
    </row>
    <row r="11" spans="1:10" ht="18" customHeight="1">
      <c r="A11" s="196"/>
      <c r="B11" s="203" t="s">
        <v>72</v>
      </c>
      <c r="C11" s="204">
        <f>SUM(C8:C10)</f>
        <v>1692602.65</v>
      </c>
      <c r="D11" s="204">
        <f>SUM(D8:D10)</f>
        <v>2016108.1300000001</v>
      </c>
      <c r="E11" s="204">
        <f>SUM(E8:E10)</f>
        <v>2134848.66</v>
      </c>
      <c r="F11" s="204">
        <f>SUM(F8:F10)</f>
        <v>2115504.1800000002</v>
      </c>
      <c r="G11" s="204">
        <v>5.39</v>
      </c>
      <c r="H11" s="204">
        <f>SUM(H8:H10)</f>
        <v>2215000</v>
      </c>
    </row>
    <row r="12" spans="1:10" s="13" customFormat="1" ht="15.95" customHeight="1">
      <c r="A12" s="196" t="s">
        <v>87</v>
      </c>
      <c r="B12" s="197"/>
      <c r="C12" s="198"/>
      <c r="D12" s="198"/>
      <c r="E12" s="198"/>
      <c r="F12" s="198"/>
      <c r="G12" s="198"/>
      <c r="H12" s="198"/>
    </row>
    <row r="13" spans="1:10" s="13" customFormat="1" ht="15.95" customHeight="1">
      <c r="A13" s="199"/>
      <c r="B13" s="200" t="s">
        <v>76</v>
      </c>
      <c r="C13" s="201">
        <v>1294.95</v>
      </c>
      <c r="D13" s="201">
        <v>1552</v>
      </c>
      <c r="E13" s="201">
        <v>1590.8</v>
      </c>
      <c r="F13" s="201">
        <v>1649</v>
      </c>
      <c r="G13" s="222" t="s">
        <v>544</v>
      </c>
      <c r="H13" s="201">
        <v>1500</v>
      </c>
    </row>
    <row r="14" spans="1:10" ht="15.95" customHeight="1">
      <c r="A14" s="199"/>
      <c r="B14" s="205" t="s">
        <v>88</v>
      </c>
      <c r="C14" s="201">
        <v>4432</v>
      </c>
      <c r="D14" s="201">
        <v>4346.75</v>
      </c>
      <c r="E14" s="201">
        <v>3438.1</v>
      </c>
      <c r="F14" s="201">
        <v>27939</v>
      </c>
      <c r="G14" s="222" t="s">
        <v>545</v>
      </c>
      <c r="H14" s="201">
        <v>30000</v>
      </c>
      <c r="J14" s="10" t="s">
        <v>403</v>
      </c>
    </row>
    <row r="15" spans="1:10" ht="15.95" customHeight="1">
      <c r="A15" s="199"/>
      <c r="B15" s="200" t="s">
        <v>320</v>
      </c>
      <c r="C15" s="201">
        <v>329020</v>
      </c>
      <c r="D15" s="201">
        <v>44600</v>
      </c>
      <c r="E15" s="201">
        <v>445890</v>
      </c>
      <c r="F15" s="201">
        <v>387780</v>
      </c>
      <c r="G15" s="202">
        <v>12.13</v>
      </c>
      <c r="H15" s="201">
        <v>500000</v>
      </c>
    </row>
    <row r="16" spans="1:10" ht="15.95" customHeight="1">
      <c r="A16" s="199"/>
      <c r="B16" s="200" t="s">
        <v>77</v>
      </c>
      <c r="C16" s="201">
        <v>1340</v>
      </c>
      <c r="D16" s="201">
        <v>1060</v>
      </c>
      <c r="E16" s="201">
        <v>1320</v>
      </c>
      <c r="F16" s="201">
        <v>1620</v>
      </c>
      <c r="G16" s="222" t="s">
        <v>546</v>
      </c>
      <c r="H16" s="201">
        <v>1500</v>
      </c>
    </row>
    <row r="17" spans="1:8" ht="15.95" customHeight="1">
      <c r="A17" s="199"/>
      <c r="B17" s="200" t="s">
        <v>540</v>
      </c>
      <c r="C17" s="201">
        <v>0</v>
      </c>
      <c r="D17" s="201">
        <v>0</v>
      </c>
      <c r="E17" s="201">
        <v>0</v>
      </c>
      <c r="F17" s="201">
        <v>0</v>
      </c>
      <c r="G17" s="201">
        <v>0</v>
      </c>
      <c r="H17" s="201">
        <v>2000</v>
      </c>
    </row>
    <row r="18" spans="1:8" ht="15.95" customHeight="1">
      <c r="A18" s="199"/>
      <c r="B18" s="200" t="s">
        <v>83</v>
      </c>
      <c r="C18" s="201">
        <v>4700</v>
      </c>
      <c r="D18" s="201">
        <v>9150</v>
      </c>
      <c r="E18" s="201">
        <v>24200</v>
      </c>
      <c r="F18" s="201">
        <v>6100</v>
      </c>
      <c r="G18" s="202">
        <v>23.96</v>
      </c>
      <c r="H18" s="201">
        <v>30000</v>
      </c>
    </row>
    <row r="19" spans="1:8" ht="15.95" customHeight="1">
      <c r="A19" s="199"/>
      <c r="B19" s="205" t="s">
        <v>321</v>
      </c>
      <c r="C19" s="201">
        <v>179142.5</v>
      </c>
      <c r="D19" s="201">
        <v>368358</v>
      </c>
      <c r="E19" s="201">
        <v>58013</v>
      </c>
      <c r="F19" s="201">
        <v>25411</v>
      </c>
      <c r="G19" s="222" t="s">
        <v>547</v>
      </c>
      <c r="H19" s="408">
        <v>30000</v>
      </c>
    </row>
    <row r="20" spans="1:8" ht="15.95" customHeight="1">
      <c r="A20" s="199"/>
      <c r="B20" s="200" t="s">
        <v>312</v>
      </c>
      <c r="C20" s="201">
        <v>26200</v>
      </c>
      <c r="D20" s="201">
        <v>22580</v>
      </c>
      <c r="E20" s="201">
        <v>25240</v>
      </c>
      <c r="F20" s="201">
        <v>23580</v>
      </c>
      <c r="G20" s="222" t="s">
        <v>548</v>
      </c>
      <c r="H20" s="201">
        <v>30000</v>
      </c>
    </row>
    <row r="21" spans="1:8" ht="15.95" customHeight="1">
      <c r="A21" s="199"/>
      <c r="B21" s="200" t="s">
        <v>91</v>
      </c>
      <c r="C21" s="201">
        <v>710</v>
      </c>
      <c r="D21" s="201">
        <v>660</v>
      </c>
      <c r="E21" s="201">
        <v>820</v>
      </c>
      <c r="F21" s="201">
        <v>1100</v>
      </c>
      <c r="G21" s="222" t="s">
        <v>549</v>
      </c>
      <c r="H21" s="201">
        <v>1000</v>
      </c>
    </row>
    <row r="22" spans="1:8" ht="15.95" customHeight="1">
      <c r="A22" s="199"/>
      <c r="B22" s="200" t="s">
        <v>147</v>
      </c>
      <c r="C22" s="201">
        <v>1070</v>
      </c>
      <c r="D22" s="201">
        <v>1410</v>
      </c>
      <c r="E22" s="201">
        <v>835</v>
      </c>
      <c r="F22" s="201">
        <v>650</v>
      </c>
      <c r="G22" s="222" t="s">
        <v>550</v>
      </c>
      <c r="H22" s="201">
        <v>1000</v>
      </c>
    </row>
    <row r="23" spans="1:8" ht="15.95" customHeight="1">
      <c r="A23" s="199"/>
      <c r="B23" s="200" t="s">
        <v>313</v>
      </c>
      <c r="C23" s="201">
        <v>1200</v>
      </c>
      <c r="D23" s="201">
        <v>1050</v>
      </c>
      <c r="E23" s="201">
        <v>1080</v>
      </c>
      <c r="F23" s="201">
        <v>0</v>
      </c>
      <c r="G23" s="222" t="s">
        <v>551</v>
      </c>
      <c r="H23" s="201">
        <v>1000</v>
      </c>
    </row>
    <row r="24" spans="1:8" ht="15.95" customHeight="1">
      <c r="A24" s="199"/>
      <c r="B24" s="200" t="s">
        <v>314</v>
      </c>
      <c r="C24" s="201">
        <v>950</v>
      </c>
      <c r="D24" s="201">
        <v>900</v>
      </c>
      <c r="E24" s="201">
        <v>970</v>
      </c>
      <c r="F24" s="201">
        <v>0</v>
      </c>
      <c r="G24" s="202">
        <v>3.09</v>
      </c>
      <c r="H24" s="201">
        <v>1000</v>
      </c>
    </row>
    <row r="25" spans="1:8" ht="15.95" customHeight="1">
      <c r="A25" s="199"/>
      <c r="B25" s="200" t="s">
        <v>541</v>
      </c>
      <c r="C25" s="201">
        <v>0</v>
      </c>
      <c r="D25" s="201">
        <v>0</v>
      </c>
      <c r="E25" s="201">
        <v>0</v>
      </c>
      <c r="F25" s="201">
        <v>0</v>
      </c>
      <c r="G25" s="201">
        <v>0</v>
      </c>
      <c r="H25" s="201">
        <v>16000</v>
      </c>
    </row>
    <row r="26" spans="1:8" ht="18" customHeight="1">
      <c r="A26" s="216"/>
      <c r="B26" s="217"/>
      <c r="C26" s="218"/>
      <c r="D26" s="218"/>
      <c r="E26" s="218"/>
      <c r="F26" s="218"/>
      <c r="G26" s="218"/>
      <c r="H26" s="496"/>
    </row>
    <row r="27" spans="1:8" s="13" customFormat="1" ht="23.25" customHeight="1">
      <c r="A27" s="593" t="s">
        <v>146</v>
      </c>
      <c r="B27" s="593"/>
      <c r="C27" s="593"/>
      <c r="D27" s="593"/>
      <c r="E27" s="593"/>
      <c r="F27" s="593"/>
      <c r="G27" s="593"/>
      <c r="H27" s="593"/>
    </row>
    <row r="28" spans="1:8" ht="20.100000000000001" customHeight="1">
      <c r="A28" s="593" t="s">
        <v>592</v>
      </c>
      <c r="B28" s="593"/>
      <c r="C28" s="593"/>
      <c r="D28" s="593"/>
      <c r="E28" s="593"/>
      <c r="F28" s="593"/>
      <c r="G28" s="593"/>
      <c r="H28" s="593"/>
    </row>
    <row r="29" spans="1:8" ht="20.100000000000001" customHeight="1">
      <c r="A29" s="593" t="s">
        <v>319</v>
      </c>
      <c r="B29" s="593"/>
      <c r="C29" s="593"/>
      <c r="D29" s="593"/>
      <c r="E29" s="593"/>
      <c r="F29" s="593"/>
      <c r="G29" s="593"/>
      <c r="H29" s="593"/>
    </row>
    <row r="30" spans="1:8" s="13" customFormat="1" ht="20.100000000000001" customHeight="1">
      <c r="A30" s="54"/>
      <c r="B30" s="54"/>
      <c r="C30" s="55"/>
      <c r="D30" s="55"/>
      <c r="E30" s="55"/>
      <c r="F30" s="10"/>
      <c r="G30" s="10"/>
      <c r="H30" s="10"/>
    </row>
    <row r="31" spans="1:8" ht="20.100000000000001" customHeight="1">
      <c r="A31" s="636" t="s">
        <v>105</v>
      </c>
      <c r="B31" s="637"/>
      <c r="C31" s="634" t="s">
        <v>106</v>
      </c>
      <c r="D31" s="638"/>
      <c r="E31" s="638"/>
      <c r="F31" s="635"/>
      <c r="G31" s="634" t="s">
        <v>107</v>
      </c>
      <c r="H31" s="635"/>
    </row>
    <row r="32" spans="1:8" ht="20.100000000000001" customHeight="1">
      <c r="A32" s="193"/>
      <c r="B32" s="194"/>
      <c r="C32" s="195" t="s">
        <v>294</v>
      </c>
      <c r="D32" s="195" t="s">
        <v>295</v>
      </c>
      <c r="E32" s="195" t="s">
        <v>296</v>
      </c>
      <c r="F32" s="195" t="s">
        <v>414</v>
      </c>
      <c r="G32" s="195" t="s">
        <v>311</v>
      </c>
      <c r="H32" s="195" t="s">
        <v>595</v>
      </c>
    </row>
    <row r="33" spans="1:8" ht="15" customHeight="1">
      <c r="A33" s="199"/>
      <c r="B33" s="200" t="s">
        <v>542</v>
      </c>
      <c r="C33" s="201">
        <v>0</v>
      </c>
      <c r="D33" s="201">
        <v>0</v>
      </c>
      <c r="E33" s="201">
        <v>0</v>
      </c>
      <c r="F33" s="201">
        <v>0</v>
      </c>
      <c r="G33" s="201">
        <v>0</v>
      </c>
      <c r="H33" s="201">
        <v>10000</v>
      </c>
    </row>
    <row r="34" spans="1:8" s="13" customFormat="1" ht="15" customHeight="1">
      <c r="A34" s="199"/>
      <c r="B34" s="200" t="s">
        <v>565</v>
      </c>
      <c r="C34" s="201">
        <v>0</v>
      </c>
      <c r="D34" s="201">
        <v>0</v>
      </c>
      <c r="E34" s="201">
        <v>0</v>
      </c>
      <c r="F34" s="201">
        <v>0</v>
      </c>
      <c r="G34" s="201">
        <v>0</v>
      </c>
      <c r="H34" s="201">
        <v>10000</v>
      </c>
    </row>
    <row r="35" spans="1:8" ht="15" customHeight="1">
      <c r="A35" s="199"/>
      <c r="B35" s="200" t="s">
        <v>315</v>
      </c>
      <c r="C35" s="201">
        <v>48750</v>
      </c>
      <c r="D35" s="201">
        <v>34650</v>
      </c>
      <c r="E35" s="201">
        <v>36780</v>
      </c>
      <c r="F35" s="201">
        <v>36100</v>
      </c>
      <c r="G35" s="222" t="s">
        <v>552</v>
      </c>
      <c r="H35" s="201">
        <v>40000</v>
      </c>
    </row>
    <row r="36" spans="1:8" ht="15" customHeight="1">
      <c r="A36" s="196"/>
      <c r="B36" s="203" t="s">
        <v>73</v>
      </c>
      <c r="C36" s="204">
        <f>SUM(C13:C35)</f>
        <v>598809.44999999995</v>
      </c>
      <c r="D36" s="204">
        <f>SUM(D13:D35)</f>
        <v>490316.75</v>
      </c>
      <c r="E36" s="204">
        <f>SUM(E13:E35)</f>
        <v>600176.9</v>
      </c>
      <c r="F36" s="204">
        <f>SUM(F13:F35)</f>
        <v>511929</v>
      </c>
      <c r="G36" s="204">
        <v>28.12</v>
      </c>
      <c r="H36" s="198">
        <f>SUM(H13:H35)</f>
        <v>705000</v>
      </c>
    </row>
    <row r="37" spans="1:8" ht="15" customHeight="1">
      <c r="A37" s="196" t="s">
        <v>102</v>
      </c>
      <c r="B37" s="197"/>
      <c r="C37" s="198"/>
      <c r="D37" s="198"/>
      <c r="E37" s="198"/>
      <c r="F37" s="198"/>
      <c r="G37" s="198"/>
      <c r="H37" s="198"/>
    </row>
    <row r="38" spans="1:8" ht="15" customHeight="1">
      <c r="A38" s="196"/>
      <c r="B38" s="205" t="s">
        <v>179</v>
      </c>
      <c r="C38" s="201">
        <v>512149.34</v>
      </c>
      <c r="D38" s="201">
        <v>1148555.8600000001</v>
      </c>
      <c r="E38" s="201">
        <v>930607.82</v>
      </c>
      <c r="F38" s="201">
        <v>757466.72</v>
      </c>
      <c r="G38" s="222" t="s">
        <v>553</v>
      </c>
      <c r="H38" s="201">
        <v>760000</v>
      </c>
    </row>
    <row r="39" spans="1:8" ht="15" customHeight="1">
      <c r="A39" s="199"/>
      <c r="B39" s="205" t="s">
        <v>316</v>
      </c>
      <c r="C39" s="201">
        <v>62559.88</v>
      </c>
      <c r="D39" s="201">
        <v>66008.05</v>
      </c>
      <c r="E39" s="201">
        <v>70807.11</v>
      </c>
      <c r="F39" s="201">
        <v>76155.990000000005</v>
      </c>
      <c r="G39" s="202">
        <v>12.98</v>
      </c>
      <c r="H39" s="201">
        <v>90000</v>
      </c>
    </row>
    <row r="40" spans="1:8" ht="15" customHeight="1">
      <c r="A40" s="196"/>
      <c r="B40" s="203" t="s">
        <v>74</v>
      </c>
      <c r="C40" s="204">
        <f>SUM(C38:C39)</f>
        <v>574709.22</v>
      </c>
      <c r="D40" s="204">
        <f>SUM(D38:D39)</f>
        <v>1214563.9100000001</v>
      </c>
      <c r="E40" s="204">
        <f>SUM(E38:E39)</f>
        <v>1001414.9299999999</v>
      </c>
      <c r="F40" s="204">
        <f>SUM(F38:F39)</f>
        <v>833622.71</v>
      </c>
      <c r="G40" s="346" t="s">
        <v>554</v>
      </c>
      <c r="H40" s="204">
        <f>SUM(H38:H39)</f>
        <v>850000</v>
      </c>
    </row>
    <row r="41" spans="1:8" ht="15" customHeight="1">
      <c r="A41" s="196" t="s">
        <v>103</v>
      </c>
      <c r="B41" s="206"/>
      <c r="C41" s="198"/>
      <c r="D41" s="198"/>
      <c r="E41" s="198"/>
      <c r="F41" s="198"/>
      <c r="G41" s="198"/>
      <c r="H41" s="198"/>
    </row>
    <row r="42" spans="1:8" ht="15" customHeight="1">
      <c r="A42" s="207"/>
      <c r="B42" s="205" t="s">
        <v>89</v>
      </c>
      <c r="C42" s="201">
        <v>140000</v>
      </c>
      <c r="D42" s="201">
        <v>89000</v>
      </c>
      <c r="E42" s="201">
        <v>188700</v>
      </c>
      <c r="F42" s="201">
        <v>42800</v>
      </c>
      <c r="G42" s="202">
        <v>5.98</v>
      </c>
      <c r="H42" s="201">
        <v>100000</v>
      </c>
    </row>
    <row r="43" spans="1:8" ht="15" customHeight="1">
      <c r="A43" s="199"/>
      <c r="B43" s="205" t="s">
        <v>148</v>
      </c>
      <c r="C43" s="201">
        <v>7672</v>
      </c>
      <c r="D43" s="201">
        <v>118619.48</v>
      </c>
      <c r="E43" s="201">
        <v>10746</v>
      </c>
      <c r="F43" s="201">
        <v>119972</v>
      </c>
      <c r="G43" s="222" t="s">
        <v>555</v>
      </c>
      <c r="H43" s="201">
        <v>150000</v>
      </c>
    </row>
    <row r="44" spans="1:8" s="13" customFormat="1" ht="15" customHeight="1">
      <c r="A44" s="196"/>
      <c r="B44" s="203" t="s">
        <v>75</v>
      </c>
      <c r="C44" s="204">
        <f>SUM(C42:C43)</f>
        <v>147672</v>
      </c>
      <c r="D44" s="204">
        <f>SUM(D42:D43)</f>
        <v>207619.47999999998</v>
      </c>
      <c r="E44" s="204">
        <f>SUM(E42:E43)</f>
        <v>199446</v>
      </c>
      <c r="F44" s="204">
        <f>SUM(F42:F43)</f>
        <v>162772</v>
      </c>
      <c r="G44" s="346" t="s">
        <v>556</v>
      </c>
      <c r="H44" s="198">
        <f>SUM(H42:H43)</f>
        <v>250000</v>
      </c>
    </row>
    <row r="45" spans="1:8" ht="15" customHeight="1">
      <c r="A45" s="208" t="s">
        <v>124</v>
      </c>
      <c r="B45" s="209"/>
      <c r="C45" s="201"/>
      <c r="D45" s="201"/>
      <c r="E45" s="201"/>
      <c r="F45" s="201"/>
      <c r="G45" s="198"/>
      <c r="H45" s="201"/>
    </row>
    <row r="46" spans="1:8" ht="15" customHeight="1">
      <c r="A46" s="247"/>
      <c r="B46" s="210" t="s">
        <v>335</v>
      </c>
      <c r="C46" s="201">
        <v>0</v>
      </c>
      <c r="D46" s="201">
        <v>0</v>
      </c>
      <c r="E46" s="201">
        <v>19423.25</v>
      </c>
      <c r="F46" s="201">
        <v>508401.99</v>
      </c>
      <c r="G46" s="202">
        <v>6593</v>
      </c>
      <c r="H46" s="201">
        <v>1200000</v>
      </c>
    </row>
    <row r="47" spans="1:8" s="13" customFormat="1" ht="15" customHeight="1">
      <c r="A47" s="199"/>
      <c r="B47" s="210" t="s">
        <v>149</v>
      </c>
      <c r="C47" s="201">
        <v>11067892.77</v>
      </c>
      <c r="D47" s="201">
        <v>13131308.01</v>
      </c>
      <c r="E47" s="201">
        <v>13374482.130000001</v>
      </c>
      <c r="F47" s="201">
        <v>13729203.029999999</v>
      </c>
      <c r="G47" s="222" t="s">
        <v>585</v>
      </c>
      <c r="H47" s="201">
        <v>14200000</v>
      </c>
    </row>
    <row r="48" spans="1:8" s="13" customFormat="1" ht="15" customHeight="1">
      <c r="A48" s="199"/>
      <c r="B48" s="178" t="s">
        <v>182</v>
      </c>
      <c r="C48" s="201">
        <v>1887984</v>
      </c>
      <c r="D48" s="201">
        <v>2031704.19</v>
      </c>
      <c r="E48" s="201">
        <v>2183164.2799999998</v>
      </c>
      <c r="F48" s="201">
        <v>1945096.14</v>
      </c>
      <c r="G48" s="222" t="s">
        <v>557</v>
      </c>
      <c r="H48" s="201">
        <v>2200000</v>
      </c>
    </row>
    <row r="49" spans="1:8" ht="15" customHeight="1">
      <c r="A49" s="199"/>
      <c r="B49" s="178" t="s">
        <v>90</v>
      </c>
      <c r="C49" s="201">
        <v>42092.81</v>
      </c>
      <c r="D49" s="201">
        <v>52439.32</v>
      </c>
      <c r="E49" s="201">
        <v>71785.39</v>
      </c>
      <c r="F49" s="201">
        <v>81723.520000000004</v>
      </c>
      <c r="G49" s="222" t="s">
        <v>558</v>
      </c>
      <c r="H49" s="201">
        <v>90000</v>
      </c>
    </row>
    <row r="50" spans="1:8" s="13" customFormat="1" ht="15" customHeight="1">
      <c r="A50" s="199"/>
      <c r="B50" s="178" t="s">
        <v>132</v>
      </c>
      <c r="C50" s="201">
        <v>657021.94999999995</v>
      </c>
      <c r="D50" s="201">
        <v>668819.61</v>
      </c>
      <c r="E50" s="201">
        <v>734111.48</v>
      </c>
      <c r="F50" s="201">
        <v>823832.5</v>
      </c>
      <c r="G50" s="222" t="s">
        <v>559</v>
      </c>
      <c r="H50" s="201">
        <v>900000</v>
      </c>
    </row>
    <row r="51" spans="1:8" ht="15" customHeight="1">
      <c r="A51" s="199"/>
      <c r="B51" s="178" t="s">
        <v>84</v>
      </c>
      <c r="C51" s="201">
        <v>1180731.93</v>
      </c>
      <c r="D51" s="201">
        <v>1462212.4</v>
      </c>
      <c r="E51" s="201">
        <v>998537.12</v>
      </c>
      <c r="F51" s="201">
        <v>1419151.67</v>
      </c>
      <c r="G51" s="222" t="s">
        <v>560</v>
      </c>
      <c r="H51" s="201">
        <v>1600000</v>
      </c>
    </row>
    <row r="52" spans="1:8" ht="15" customHeight="1">
      <c r="A52" s="199"/>
      <c r="B52" s="178" t="s">
        <v>85</v>
      </c>
      <c r="C52" s="201">
        <v>26976.52</v>
      </c>
      <c r="D52" s="201">
        <v>27801.040000000001</v>
      </c>
      <c r="E52" s="201">
        <v>34216.36</v>
      </c>
      <c r="F52" s="201">
        <v>32963.68</v>
      </c>
      <c r="G52" s="202">
        <v>16.899999999999999</v>
      </c>
      <c r="H52" s="201">
        <v>40000</v>
      </c>
    </row>
    <row r="53" spans="1:8" ht="20.100000000000001" customHeight="1">
      <c r="A53" s="220"/>
      <c r="B53" s="505"/>
      <c r="C53" s="506"/>
      <c r="D53" s="506"/>
      <c r="E53" s="506"/>
      <c r="F53" s="506"/>
      <c r="G53" s="507"/>
      <c r="H53" s="496"/>
    </row>
    <row r="54" spans="1:8" ht="20.100000000000001" customHeight="1">
      <c r="A54" s="593" t="s">
        <v>146</v>
      </c>
      <c r="B54" s="593"/>
      <c r="C54" s="593"/>
      <c r="D54" s="593"/>
      <c r="E54" s="593"/>
      <c r="F54" s="593"/>
      <c r="G54" s="593"/>
      <c r="H54" s="593"/>
    </row>
    <row r="55" spans="1:8" ht="20.100000000000001" customHeight="1">
      <c r="A55" s="593" t="s">
        <v>592</v>
      </c>
      <c r="B55" s="593"/>
      <c r="C55" s="593"/>
      <c r="D55" s="593"/>
      <c r="E55" s="593"/>
      <c r="F55" s="593"/>
      <c r="G55" s="593"/>
      <c r="H55" s="593"/>
    </row>
    <row r="56" spans="1:8" ht="20.100000000000001" customHeight="1">
      <c r="A56" s="593" t="s">
        <v>319</v>
      </c>
      <c r="B56" s="593"/>
      <c r="C56" s="593"/>
      <c r="D56" s="593"/>
      <c r="E56" s="593"/>
      <c r="F56" s="593"/>
      <c r="G56" s="593"/>
      <c r="H56" s="593"/>
    </row>
    <row r="57" spans="1:8" ht="20.100000000000001" customHeight="1">
      <c r="A57" s="54"/>
      <c r="B57" s="54"/>
      <c r="C57" s="55"/>
      <c r="D57" s="55"/>
      <c r="E57" s="55"/>
    </row>
    <row r="58" spans="1:8" ht="20.100000000000001" customHeight="1">
      <c r="A58" s="636" t="s">
        <v>105</v>
      </c>
      <c r="B58" s="637"/>
      <c r="C58" s="634" t="s">
        <v>106</v>
      </c>
      <c r="D58" s="638"/>
      <c r="E58" s="638"/>
      <c r="F58" s="635"/>
      <c r="G58" s="634" t="s">
        <v>107</v>
      </c>
      <c r="H58" s="635"/>
    </row>
    <row r="59" spans="1:8" ht="20.100000000000001" customHeight="1">
      <c r="A59" s="193"/>
      <c r="B59" s="194"/>
      <c r="C59" s="195" t="s">
        <v>294</v>
      </c>
      <c r="D59" s="195" t="s">
        <v>295</v>
      </c>
      <c r="E59" s="195" t="s">
        <v>296</v>
      </c>
      <c r="F59" s="195" t="s">
        <v>414</v>
      </c>
      <c r="G59" s="195" t="s">
        <v>311</v>
      </c>
      <c r="H59" s="195" t="s">
        <v>595</v>
      </c>
    </row>
    <row r="60" spans="1:8" ht="15" customHeight="1">
      <c r="A60" s="199"/>
      <c r="B60" s="178" t="s">
        <v>86</v>
      </c>
      <c r="C60" s="201">
        <v>47984.75</v>
      </c>
      <c r="D60" s="201">
        <v>60251.9</v>
      </c>
      <c r="E60" s="201">
        <v>57678.44</v>
      </c>
      <c r="F60" s="201">
        <v>40961.279999999999</v>
      </c>
      <c r="G60" s="222" t="s">
        <v>561</v>
      </c>
      <c r="H60" s="201">
        <v>50000</v>
      </c>
    </row>
    <row r="61" spans="1:8" ht="17.25" customHeight="1">
      <c r="A61" s="199"/>
      <c r="B61" s="178" t="s">
        <v>317</v>
      </c>
      <c r="C61" s="201">
        <v>948604</v>
      </c>
      <c r="D61" s="201">
        <v>1013287</v>
      </c>
      <c r="E61" s="201">
        <v>1364467</v>
      </c>
      <c r="F61" s="201">
        <v>955838</v>
      </c>
      <c r="G61" s="222" t="s">
        <v>562</v>
      </c>
      <c r="H61" s="201">
        <v>1200000</v>
      </c>
    </row>
    <row r="62" spans="1:8" ht="15" customHeight="1">
      <c r="A62" s="196"/>
      <c r="B62" s="211" t="s">
        <v>238</v>
      </c>
      <c r="C62" s="198">
        <f>SUM(C46:C61)</f>
        <v>15859288.729999999</v>
      </c>
      <c r="D62" s="198">
        <f>SUM(D46:D61)</f>
        <v>18447823.469999995</v>
      </c>
      <c r="E62" s="198">
        <f>SUM(E46:E61)</f>
        <v>18837865.450000003</v>
      </c>
      <c r="F62" s="198">
        <f>SUM(F46:F61)</f>
        <v>19537171.810000002</v>
      </c>
      <c r="G62" s="204">
        <v>13.63</v>
      </c>
      <c r="H62" s="204">
        <f>SUM(H46:H61)</f>
        <v>21480000</v>
      </c>
    </row>
    <row r="63" spans="1:8" ht="15" customHeight="1">
      <c r="A63" s="212" t="s">
        <v>219</v>
      </c>
      <c r="B63" s="209"/>
      <c r="C63" s="198"/>
      <c r="D63" s="198"/>
      <c r="E63" s="198"/>
      <c r="F63" s="198"/>
      <c r="G63" s="198"/>
      <c r="H63" s="198"/>
    </row>
    <row r="64" spans="1:8" ht="15" customHeight="1">
      <c r="A64" s="199"/>
      <c r="B64" s="213" t="s">
        <v>318</v>
      </c>
      <c r="C64" s="201">
        <v>9455974</v>
      </c>
      <c r="D64" s="201">
        <v>10284332</v>
      </c>
      <c r="E64" s="201">
        <v>11436601</v>
      </c>
      <c r="F64" s="201">
        <v>10945890</v>
      </c>
      <c r="G64" s="222" t="s">
        <v>563</v>
      </c>
      <c r="H64" s="201">
        <v>19300000</v>
      </c>
    </row>
    <row r="65" spans="1:8" ht="15" customHeight="1">
      <c r="A65" s="214"/>
      <c r="B65" s="219" t="s">
        <v>239</v>
      </c>
      <c r="C65" s="198">
        <f>C64</f>
        <v>9455974</v>
      </c>
      <c r="D65" s="198">
        <f>D64</f>
        <v>10284332</v>
      </c>
      <c r="E65" s="198">
        <f>E64</f>
        <v>11436601</v>
      </c>
      <c r="F65" s="198">
        <f>F64</f>
        <v>10945890</v>
      </c>
      <c r="G65" s="346" t="s">
        <v>564</v>
      </c>
      <c r="H65" s="204">
        <f>H64</f>
        <v>19300000</v>
      </c>
    </row>
    <row r="66" spans="1:8" ht="18.75" customHeight="1">
      <c r="A66" s="214"/>
      <c r="B66" s="219" t="s">
        <v>92</v>
      </c>
      <c r="C66" s="215">
        <f>+C11+C36+C40+C44+C62+C65</f>
        <v>28329056.049999997</v>
      </c>
      <c r="D66" s="215">
        <f>+D11+D36+D40+D44+D62+D65</f>
        <v>32660763.739999995</v>
      </c>
      <c r="E66" s="215">
        <f>+E11+E36+E40+E44+E62+E65</f>
        <v>34210352.940000005</v>
      </c>
      <c r="F66" s="215">
        <f>+F11+F36+F40+F44+F62+F65</f>
        <v>34106889.700000003</v>
      </c>
      <c r="G66" s="215">
        <v>10.58</v>
      </c>
      <c r="H66" s="215">
        <f>+H11+H36+H40+H44+H62+H65</f>
        <v>44800000</v>
      </c>
    </row>
    <row r="67" spans="1:8">
      <c r="A67" s="639"/>
      <c r="B67" s="639"/>
      <c r="C67" s="220"/>
      <c r="D67" s="220"/>
      <c r="E67" s="220"/>
      <c r="F67" s="220"/>
      <c r="G67" s="220"/>
      <c r="H67" s="220"/>
    </row>
    <row r="68" spans="1:8">
      <c r="A68" s="640"/>
      <c r="B68" s="640"/>
      <c r="C68" s="221"/>
      <c r="D68" s="221"/>
      <c r="E68" s="221"/>
      <c r="F68" s="221"/>
      <c r="G68" s="216"/>
      <c r="H68" s="216"/>
    </row>
    <row r="69" spans="1:8">
      <c r="A69" s="191"/>
      <c r="B69" s="191"/>
      <c r="C69" s="192"/>
      <c r="D69" s="192"/>
      <c r="E69" s="192"/>
      <c r="F69" s="191"/>
      <c r="G69" s="191" t="s">
        <v>100</v>
      </c>
      <c r="H69" s="191"/>
    </row>
    <row r="70" spans="1:8">
      <c r="A70" s="191"/>
      <c r="B70" s="191"/>
      <c r="C70" s="192"/>
      <c r="D70" s="192"/>
      <c r="E70" s="192"/>
      <c r="F70" s="191"/>
      <c r="G70" s="191"/>
      <c r="H70" s="191"/>
    </row>
    <row r="71" spans="1:8">
      <c r="A71" s="191"/>
      <c r="B71" s="191"/>
      <c r="C71" s="192"/>
      <c r="D71" s="192"/>
      <c r="E71" s="192"/>
      <c r="F71" s="191"/>
      <c r="G71" s="191"/>
      <c r="H71" s="191"/>
    </row>
    <row r="72" spans="1:8">
      <c r="A72" s="191"/>
      <c r="B72" s="191"/>
      <c r="C72" s="192"/>
      <c r="D72" s="192"/>
      <c r="E72" s="192"/>
      <c r="F72" s="191"/>
      <c r="G72" s="191"/>
      <c r="H72" s="191"/>
    </row>
    <row r="75" spans="1:8">
      <c r="H75" s="496">
        <v>19</v>
      </c>
    </row>
    <row r="76" spans="1:8">
      <c r="H76" s="496"/>
    </row>
  </sheetData>
  <mergeCells count="20">
    <mergeCell ref="A2:H2"/>
    <mergeCell ref="A3:H3"/>
    <mergeCell ref="A1:H1"/>
    <mergeCell ref="A55:H55"/>
    <mergeCell ref="A56:H56"/>
    <mergeCell ref="A54:H54"/>
    <mergeCell ref="C5:F5"/>
    <mergeCell ref="G5:H5"/>
    <mergeCell ref="A27:H27"/>
    <mergeCell ref="A28:H28"/>
    <mergeCell ref="A67:B67"/>
    <mergeCell ref="A68:B68"/>
    <mergeCell ref="A5:B5"/>
    <mergeCell ref="A58:B58"/>
    <mergeCell ref="C58:F58"/>
    <mergeCell ref="G58:H58"/>
    <mergeCell ref="A29:H29"/>
    <mergeCell ref="A31:B31"/>
    <mergeCell ref="C31:F31"/>
    <mergeCell ref="G31:H31"/>
  </mergeCells>
  <phoneticPr fontId="0" type="noConversion"/>
  <pageMargins left="1.1811023622047245" right="0.59055118110236227" top="1.1811023622047245" bottom="0.98425196850393704" header="0.70866141732283472" footer="0.59055118110236227"/>
  <pageSetup paperSize="9" orientation="landscape" r:id="rId1"/>
  <headerFooter alignWithMargins="0">
    <oddFooter>&amp;Lรายงานประมาณการรายรับ (2560)&amp;Rเทศบาลตำบลหนองโพ
อำเภอโพธาราม จังหวัดราชบุรี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2</vt:i4>
      </vt:variant>
    </vt:vector>
  </HeadingPairs>
  <TitlesOfParts>
    <vt:vector size="17" baseType="lpstr">
      <vt:lpstr>1ปก</vt:lpstr>
      <vt:lpstr>2คำแถลง งบปี  67</vt:lpstr>
      <vt:lpstr>3คำแถลง</vt:lpstr>
      <vt:lpstr>4หลักการ</vt:lpstr>
      <vt:lpstr>5แผนงาน</vt:lpstr>
      <vt:lpstr>แยกแผนงาน หน้าสุดท้าย</vt:lpstr>
      <vt:lpstr>แยกแผนงาน(ต่อ)กองการประปา</vt:lpstr>
      <vt:lpstr>คำแถลงงบประมาณปี 67</vt:lpstr>
      <vt:lpstr>8รร</vt:lpstr>
      <vt:lpstr>9รอ-รร</vt:lpstr>
      <vt:lpstr>10รจ 59</vt:lpstr>
      <vt:lpstr>ปป-รร</vt:lpstr>
      <vt:lpstr>ปป-รอ-รร</vt:lpstr>
      <vt:lpstr>5แผนงาน ปป</vt:lpstr>
      <vt:lpstr>9รจ ปป</vt:lpstr>
      <vt:lpstr>'10รจ 59'!Print_Titles</vt:lpstr>
      <vt:lpstr>'9รจ ปป'!Print_Titles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xxxxxxx</cp:lastModifiedBy>
  <cp:lastPrinted>2023-07-26T09:00:47Z</cp:lastPrinted>
  <dcterms:created xsi:type="dcterms:W3CDTF">2008-07-07T08:53:36Z</dcterms:created>
  <dcterms:modified xsi:type="dcterms:W3CDTF">2023-08-23T08:53:05Z</dcterms:modified>
</cp:coreProperties>
</file>